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1"/>
  </bookViews>
  <sheets>
    <sheet name="README" sheetId="1" state="visible" r:id="rId3"/>
    <sheet name="KPI_Dashboard" sheetId="2" state="visible" r:id="rId4"/>
    <sheet name="Data_Quality_Log" sheetId="3" state="visible" r:id="rId5"/>
    <sheet name="Clean_Data" sheetId="4" state="visible" r:id="rId6"/>
    <sheet name="Raw_Export" sheetId="5" state="visible" r:id="rId7"/>
    <sheet name="Cleanup_Rules" sheetId="6" state="visible" r:id="rId8"/>
  </sheets>
  <definedNames>
    <definedName function="false" hidden="false" localSheetId="3" name="_xlnm.Print_Area" vbProcedure="false">Clean_Data!$A$1:$R$329</definedName>
  </definedNames>
  <calcPr iterateCount="100" refMode="A1" iterate="false" iterateDelta="0.0001" fullCalcOnLoad="1"/>
  <extLst>
    <ext xmlns:loext="http://schemas.libreoffice.org/" uri="{7626C862-2A13-11E5-B345-FEFF819CDC9F}">
      <loext:extCalcPr stringRefSyntax="ExcelA1"/>
    </ext>
  </extLst>
</workbook>
</file>

<file path=xl/sharedStrings.xml><?xml version="1.0" encoding="utf-8"?>
<sst xmlns="http://schemas.openxmlformats.org/spreadsheetml/2006/main" count="2617" uniqueCount="692">
  <si>
    <t xml:space="preserve">Work Order Cleanup &amp; KPI Dashboard</t>
  </si>
  <si>
    <t xml:space="preserve">Built by Adam J. Asifo (Claude by Anthropic assisted with formulas and testing) · adamjasifo@gmail.com</t>
  </si>
  <si>
    <t xml:space="preserve">What this is</t>
  </si>
  <si>
    <t xml:space="preserve">One quarter of maintenance work orders for 4 apartment communities, exported with all the usual mess: the same property spelled several ways, 'P1' vs. 'Emergency', costs stored as text, duplicate rows and impossible dates. Formulas clean it (nothing is fixed by hand), every fix is counted, and the clean data becomes a KPI dashboard.</t>
  </si>
  <si>
    <t xml:space="preserve">Why build it this way: I could clean 324 rows by hand once. But next quarter brings a new export with the same problems, so the fixes are rules that run again on their own and can be checked.</t>
  </si>
  <si>
    <t xml:space="preserve">Start here: you only need these 4 things</t>
  </si>
  <si>
    <t xml:space="preserve">Don't get overwhelmed. Most of this file fills itself in. These are the only places you type or pick something; everything else updates on its own.</t>
  </si>
  <si>
    <t xml:space="preserve">Where</t>
  </si>
  <si>
    <t xml:space="preserve">What you do</t>
  </si>
  <si>
    <t xml:space="preserve">What happens</t>
  </si>
  <si>
    <t xml:space="preserve">Raw_Export</t>
  </si>
  <si>
    <t xml:space="preserve">Paste next quarter's export here, starting at row 6. Don't fix anything by hand.</t>
  </si>
  <si>
    <t xml:space="preserve">Clean_Data, the Data_Quality_Log and the KPI_Dashboard all rebuild from it.</t>
  </si>
  <si>
    <t xml:space="preserve">Data_Quality_Log → row 'Values the rules couldn't map'</t>
  </si>
  <si>
    <t xml:space="preserve">Check that it says 0.</t>
  </si>
  <si>
    <t xml:space="preserve">If it's above 0 it turns red: a new spelling showed up. Add it to Cleanup_Rules and it goes back to 0.</t>
  </si>
  <si>
    <t xml:space="preserve">Cleanup_Rules</t>
  </si>
  <si>
    <t xml:space="preserve">Type the new spelling in an 'as exported' column and its standard name next to it.</t>
  </si>
  <si>
    <t xml:space="preserve">Every row with that spelling is fixed the same way.</t>
  </si>
  <si>
    <t xml:space="preserve">KPI_Dashboard</t>
  </si>
  <si>
    <t xml:space="preserve">Nothing to type. Read it.</t>
  </si>
  <si>
    <t xml:space="preserve">Volume, speed, on-time % and spend by property, vendor, category, priority and month.</t>
  </si>
  <si>
    <t xml:space="preserve">Yellow cells = you type or pick from a list. Cells with a small arrow have a drop-down menu: click the cell, then the arrow, and pick a word. White cells are formulas, so leave them alone.</t>
  </si>
  <si>
    <t xml:space="preserve">What each tab is for</t>
  </si>
  <si>
    <t xml:space="preserve">The results: by property, vendor, category, priority and month, plus a chart.</t>
  </si>
  <si>
    <t xml:space="preserve">Data_Quality_Log</t>
  </si>
  <si>
    <t xml:space="preserve">Every kind of problem found, how many rows had it, and how it was handled.</t>
  </si>
  <si>
    <t xml:space="preserve">Clean_Data</t>
  </si>
  <si>
    <t xml:space="preserve">The cleaned rows, built entirely by formulas, with a note on what was fixed in each row. Don't type here.</t>
  </si>
  <si>
    <t xml:space="preserve">The export exactly as it came out of the system: messy on purpose. Never edited.</t>
  </si>
  <si>
    <t xml:space="preserve">Lookup tables that turn every spelling into one standard name, plus target days and unit counts.</t>
  </si>
  <si>
    <t xml:space="preserve">Try it (1 minute)</t>
  </si>
  <si>
    <t xml:space="preserve">1. Go to Raw_Export and change cell C6 to: oakview apts</t>
  </si>
  <si>
    <t xml:space="preserve">2. On Clean_Data, row 6 still says Oakview Apartments, because the rule caught it.</t>
  </si>
  <si>
    <t xml:space="preserve">3. Now change C6 to a brand-new misspelling, like: Oak View Apartmnts. On Data_Quality_Log, 'Values the rules couldn't map' turns 1 and red.</t>
  </si>
  <si>
    <t xml:space="preserve">To undo, press Ctrl+Z (Cmd+Z on a Mac).</t>
  </si>
  <si>
    <t xml:space="preserve">Good to know</t>
  </si>
  <si>
    <t xml:space="preserve">• Blank on purpose in Raw_Export: open work orders have no completion date, and some costs were never entered. Both are counted on the Data_Quality_Log.</t>
  </si>
  <si>
    <t xml:space="preserve">• Duplicates are flagged and left out of every number. Within target = done in 1 day for Emergency, 3 for Urgent, 7 for Routine. 'Per 100 units' makes a small property and a big one fair to compare.</t>
  </si>
  <si>
    <t xml:space="preserve">• The Cleanup_Rules tables have different lengths, so the bottom of some tables is empty. That's room for new spellings.</t>
  </si>
  <si>
    <t xml:space="preserve">• Works in Excel 2010 or newer (Windows or Mac), Excel online and Google Sheets. Formulas only, no macros, so no security warnings.</t>
  </si>
  <si>
    <t xml:space="preserve">• All companies, people, dates and dollar amounts are fictional sample data.</t>
  </si>
  <si>
    <t xml:space="preserve">Maintenance KPI Dashboard — Q3 2026 (Jul–Sep)</t>
  </si>
  <si>
    <t xml:space="preserve">Sample analysis with fictional data: 4 apartment communities, one quarter of work orders. Duplicates excluded.</t>
  </si>
  <si>
    <t xml:space="preserve">Work orders (clean)</t>
  </si>
  <si>
    <t xml:space="preserve">Still open at quarter end</t>
  </si>
  <si>
    <t xml:space="preserve">Avg days to complete</t>
  </si>
  <si>
    <t xml:space="preserve">Completed within target</t>
  </si>
  <si>
    <t xml:space="preserve">Total spend</t>
  </si>
  <si>
    <t xml:space="preserve">By property</t>
  </si>
  <si>
    <t xml:space="preserve">By vendor</t>
  </si>
  <si>
    <t xml:space="preserve">Property</t>
  </si>
  <si>
    <t xml:space="preserve">Units</t>
  </si>
  <si>
    <t xml:space="preserve">Work Orders</t>
  </si>
  <si>
    <t xml:space="preserve">Per 100 Units</t>
  </si>
  <si>
    <t xml:space="preserve">HVAC per 100 Units</t>
  </si>
  <si>
    <t xml:space="preserve">Within Target</t>
  </si>
  <si>
    <t xml:space="preserve">Vendor</t>
  </si>
  <si>
    <t xml:space="preserve">Avg Days</t>
  </si>
  <si>
    <t xml:space="preserve">Spend</t>
  </si>
  <si>
    <t xml:space="preserve">Oakview Apartments</t>
  </si>
  <si>
    <t xml:space="preserve">In-house Maintenance</t>
  </si>
  <si>
    <t xml:space="preserve">Mill Creek Townhomes</t>
  </si>
  <si>
    <t xml:space="preserve">CoolAir HVAC</t>
  </si>
  <si>
    <t xml:space="preserve">Harbor Point Lofts</t>
  </si>
  <si>
    <t xml:space="preserve">FastFlow Plumbing</t>
  </si>
  <si>
    <t xml:space="preserve">Cedar Ridge Apartments</t>
  </si>
  <si>
    <t xml:space="preserve">Bright Spark Electric</t>
  </si>
  <si>
    <t xml:space="preserve">Shield Pest Control</t>
  </si>
  <si>
    <t xml:space="preserve">By category</t>
  </si>
  <si>
    <t xml:space="preserve">By priority</t>
  </si>
  <si>
    <t xml:space="preserve">Category</t>
  </si>
  <si>
    <t xml:space="preserve">Share</t>
  </si>
  <si>
    <t xml:space="preserve">Priority</t>
  </si>
  <si>
    <t xml:space="preserve">Target (days)</t>
  </si>
  <si>
    <t xml:space="preserve">HVAC</t>
  </si>
  <si>
    <t xml:space="preserve">Emergency</t>
  </si>
  <si>
    <t xml:space="preserve">Plumbing</t>
  </si>
  <si>
    <t xml:space="preserve">Urgent</t>
  </si>
  <si>
    <t xml:space="preserve">Appliance</t>
  </si>
  <si>
    <t xml:space="preserve">Routine</t>
  </si>
  <si>
    <t xml:space="preserve">Electrical</t>
  </si>
  <si>
    <t xml:space="preserve">Pest Control</t>
  </si>
  <si>
    <t xml:space="preserve">General Repair</t>
  </si>
  <si>
    <t xml:space="preserve">By month</t>
  </si>
  <si>
    <t xml:space="preserve">Month</t>
  </si>
  <si>
    <t xml:space="preserve">Data Quality Log — What Was Wrong and How It Was Fixed</t>
  </si>
  <si>
    <t xml:space="preserve">Counts update automatically from the Clean_Data checks. This is the 'show your work' page.</t>
  </si>
  <si>
    <t xml:space="preserve">Problem found</t>
  </si>
  <si>
    <t xml:space="preserve">Rows</t>
  </si>
  <si>
    <t xml:space="preserve">How it was handled</t>
  </si>
  <si>
    <t xml:space="preserve">Rows in the raw export</t>
  </si>
  <si>
    <t xml:space="preserve">Starting point</t>
  </si>
  <si>
    <t xml:space="preserve">Duplicate work orders (same WO number exported twice)</t>
  </si>
  <si>
    <t xml:space="preserve">Kept the first copy; duplicates excluded from every number</t>
  </si>
  <si>
    <t xml:space="preserve">Property names spelled differently</t>
  </si>
  <si>
    <t xml:space="preserve">Mapped to 4 standard names (Cleanup_Rules)</t>
  </si>
  <si>
    <t xml:space="preserve">Category labels inconsistent</t>
  </si>
  <si>
    <t xml:space="preserve">Mapped to 6 standard categories</t>
  </si>
  <si>
    <t xml:space="preserve">Priority labels inconsistent (P1, High, Emerg…)</t>
  </si>
  <si>
    <t xml:space="preserve">Mapped to Emergency / Urgent / Routine</t>
  </si>
  <si>
    <t xml:space="preserve">Vendor names spelled differently</t>
  </si>
  <si>
    <t xml:space="preserve">Mapped to 5 standard vendor names</t>
  </si>
  <si>
    <t xml:space="preserve">Status labels inconsistent (Done, Closed, In Progress…)</t>
  </si>
  <si>
    <t xml:space="preserve">Mapped to Completed / Open</t>
  </si>
  <si>
    <t xml:space="preserve">Costs stored as text ("$1,250.00")</t>
  </si>
  <si>
    <t xml:space="preserve">Converted to numbers so they can be added up</t>
  </si>
  <si>
    <t xml:space="preserve">Blank costs</t>
  </si>
  <si>
    <t xml:space="preserve">Treated as $0 (in-house labor with no parts)</t>
  </si>
  <si>
    <t xml:space="preserve">Completed before it was created (date typo)</t>
  </si>
  <si>
    <t xml:space="preserve">Kept in counts, left out of timing averages, sent back for correction</t>
  </si>
  <si>
    <t xml:space="preserve">Marked completed but no completion date</t>
  </si>
  <si>
    <t xml:space="preserve">Kept in counts, left out of timing averages</t>
  </si>
  <si>
    <t xml:space="preserve">Values the rules couldn't map</t>
  </si>
  <si>
    <t xml:space="preserve">Should be 0. If not, add the new spelling to Cleanup_Rules</t>
  </si>
  <si>
    <t xml:space="preserve">Clean work orders used for KPIs</t>
  </si>
  <si>
    <t xml:space="preserve">Raw rows minus duplicates</t>
  </si>
  <si>
    <t xml:space="preserve">Raw rows with at least one fix needed</t>
  </si>
  <si>
    <t xml:space="preserve">(a row can need more than one fix, so the counts above add up to more than this)</t>
  </si>
  <si>
    <t xml:space="preserve">Clean Data — Built by Formulas from the Raw Export</t>
  </si>
  <si>
    <t xml:space="preserve">Every column here is a formula. Rows marked Include = No (duplicates) are left out of every KPI.</t>
  </si>
  <si>
    <t xml:space="preserve">Yellow cells = you type or pick from a list here.  White cells fill themselves in (don't type over them).</t>
  </si>
  <si>
    <t xml:space="preserve">WO Number</t>
  </si>
  <si>
    <t xml:space="preserve">Date Created</t>
  </si>
  <si>
    <t xml:space="preserve">Status</t>
  </si>
  <si>
    <t xml:space="preserve">Date Completed</t>
  </si>
  <si>
    <t xml:space="preserve">Cost ($)</t>
  </si>
  <si>
    <t xml:space="preserve">Duplicate?</t>
  </si>
  <si>
    <t xml:space="preserve">Date Problem</t>
  </si>
  <si>
    <t xml:space="preserve">Include?</t>
  </si>
  <si>
    <t xml:space="preserve">Days to Complete</t>
  </si>
  <si>
    <t xml:space="preserve">Target Days</t>
  </si>
  <si>
    <t xml:space="preserve">Met Target?</t>
  </si>
  <si>
    <t xml:space="preserve">Cleanup notes</t>
  </si>
  <si>
    <t xml:space="preserve">Any Fix? (1/0)</t>
  </si>
  <si>
    <t xml:space="preserve">Raw Export — Exactly as It Came Out of the System (never edited)</t>
  </si>
  <si>
    <t xml:space="preserve">Q3 2026 work orders from a fictional property-management system. Paste next quarter's export over this and everything else updates.</t>
  </si>
  <si>
    <t xml:space="preserve">Unit</t>
  </si>
  <si>
    <t xml:space="preserve">Cost</t>
  </si>
  <si>
    <t xml:space="preserve">WO-24103</t>
  </si>
  <si>
    <t xml:space="preserve">209</t>
  </si>
  <si>
    <t xml:space="preserve">Completed</t>
  </si>
  <si>
    <t xml:space="preserve">WO-24104</t>
  </si>
  <si>
    <t xml:space="preserve">324</t>
  </si>
  <si>
    <t xml:space="preserve">Heating/Cooling</t>
  </si>
  <si>
    <t xml:space="preserve">WO-24106</t>
  </si>
  <si>
    <t xml:space="preserve">215</t>
  </si>
  <si>
    <t xml:space="preserve">Open</t>
  </si>
  <si>
    <t xml:space="preserve">WO-24109</t>
  </si>
  <si>
    <t xml:space="preserve">425</t>
  </si>
  <si>
    <t xml:space="preserve">WO-24112</t>
  </si>
  <si>
    <t xml:space="preserve">213</t>
  </si>
  <si>
    <t xml:space="preserve">Misc</t>
  </si>
  <si>
    <t xml:space="preserve">WO-24113</t>
  </si>
  <si>
    <t xml:space="preserve">109</t>
  </si>
  <si>
    <t xml:space="preserve">WO-24116</t>
  </si>
  <si>
    <t xml:space="preserve">Cedar Ridge</t>
  </si>
  <si>
    <t xml:space="preserve">408</t>
  </si>
  <si>
    <t xml:space="preserve">WO-24118</t>
  </si>
  <si>
    <t xml:space="preserve">Cedar Ridge Apts</t>
  </si>
  <si>
    <t xml:space="preserve">318</t>
  </si>
  <si>
    <t xml:space="preserve">WO-24120</t>
  </si>
  <si>
    <t xml:space="preserve">222</t>
  </si>
  <si>
    <t xml:space="preserve">pests</t>
  </si>
  <si>
    <t xml:space="preserve">WO-24122</t>
  </si>
  <si>
    <t xml:space="preserve">103</t>
  </si>
  <si>
    <t xml:space="preserve">WO-24125</t>
  </si>
  <si>
    <t xml:space="preserve">407</t>
  </si>
  <si>
    <t xml:space="preserve">WO-24127</t>
  </si>
  <si>
    <t xml:space="preserve">harbor point</t>
  </si>
  <si>
    <t xml:space="preserve">303</t>
  </si>
  <si>
    <t xml:space="preserve">WO-24128</t>
  </si>
  <si>
    <t xml:space="preserve">118</t>
  </si>
  <si>
    <t xml:space="preserve">WO-24131</t>
  </si>
  <si>
    <t xml:space="preserve">121</t>
  </si>
  <si>
    <t xml:space="preserve">Low</t>
  </si>
  <si>
    <t xml:space="preserve">WO-24132</t>
  </si>
  <si>
    <t xml:space="preserve">415</t>
  </si>
  <si>
    <t xml:space="preserve">WO-24135</t>
  </si>
  <si>
    <t xml:space="preserve">115</t>
  </si>
  <si>
    <t xml:space="preserve">complete</t>
  </si>
  <si>
    <t xml:space="preserve">WO-24138</t>
  </si>
  <si>
    <t xml:space="preserve">402</t>
  </si>
  <si>
    <t xml:space="preserve">WO-24139</t>
  </si>
  <si>
    <t xml:space="preserve">Harbor Point Lofts </t>
  </si>
  <si>
    <t xml:space="preserve">routine</t>
  </si>
  <si>
    <t xml:space="preserve">In-house</t>
  </si>
  <si>
    <t xml:space="preserve">WO-24142</t>
  </si>
  <si>
    <t xml:space="preserve">Oakview Apts</t>
  </si>
  <si>
    <t xml:space="preserve">427</t>
  </si>
  <si>
    <t xml:space="preserve">$1,039.10</t>
  </si>
  <si>
    <t xml:space="preserve">WO-24143</t>
  </si>
  <si>
    <t xml:space="preserve">207</t>
  </si>
  <si>
    <t xml:space="preserve">P3</t>
  </si>
  <si>
    <t xml:space="preserve">WO-24145</t>
  </si>
  <si>
    <t xml:space="preserve">406</t>
  </si>
  <si>
    <t xml:space="preserve">WO-24147</t>
  </si>
  <si>
    <t xml:space="preserve">302</t>
  </si>
  <si>
    <t xml:space="preserve">WO-24148</t>
  </si>
  <si>
    <t xml:space="preserve">308</t>
  </si>
  <si>
    <t xml:space="preserve">WO-24151</t>
  </si>
  <si>
    <t xml:space="preserve">309</t>
  </si>
  <si>
    <t xml:space="preserve">shield</t>
  </si>
  <si>
    <t xml:space="preserve">WO-24152</t>
  </si>
  <si>
    <t xml:space="preserve">113</t>
  </si>
  <si>
    <t xml:space="preserve">WO-24155</t>
  </si>
  <si>
    <t xml:space="preserve">404</t>
  </si>
  <si>
    <t xml:space="preserve">WO-24156</t>
  </si>
  <si>
    <t xml:space="preserve">High</t>
  </si>
  <si>
    <t xml:space="preserve">Done</t>
  </si>
  <si>
    <t xml:space="preserve">WO-24157</t>
  </si>
  <si>
    <t xml:space="preserve">311</t>
  </si>
  <si>
    <t xml:space="preserve">WO-24160</t>
  </si>
  <si>
    <t xml:space="preserve">416</t>
  </si>
  <si>
    <t xml:space="preserve">WO-24163</t>
  </si>
  <si>
    <t xml:space="preserve">126</t>
  </si>
  <si>
    <t xml:space="preserve">WO-24164</t>
  </si>
  <si>
    <t xml:space="preserve">316</t>
  </si>
  <si>
    <t xml:space="preserve">WO-24165</t>
  </si>
  <si>
    <t xml:space="preserve">422</t>
  </si>
  <si>
    <t xml:space="preserve">WO-24166</t>
  </si>
  <si>
    <t xml:space="preserve">201</t>
  </si>
  <si>
    <t xml:space="preserve">$42.21</t>
  </si>
  <si>
    <t xml:space="preserve">WO-24167</t>
  </si>
  <si>
    <t xml:space="preserve">normal</t>
  </si>
  <si>
    <t xml:space="preserve">$21.75</t>
  </si>
  <si>
    <t xml:space="preserve">WO-24168</t>
  </si>
  <si>
    <t xml:space="preserve">101</t>
  </si>
  <si>
    <t xml:space="preserve">WO-24170</t>
  </si>
  <si>
    <t xml:space="preserve">418</t>
  </si>
  <si>
    <t xml:space="preserve">WO-24171</t>
  </si>
  <si>
    <t xml:space="preserve">WO-24173</t>
  </si>
  <si>
    <t xml:space="preserve">hvac </t>
  </si>
  <si>
    <t xml:space="preserve">WO-24174</t>
  </si>
  <si>
    <t xml:space="preserve">WO-24175</t>
  </si>
  <si>
    <t xml:space="preserve">Oakview</t>
  </si>
  <si>
    <t xml:space="preserve">WO-24176</t>
  </si>
  <si>
    <t xml:space="preserve">321</t>
  </si>
  <si>
    <t xml:space="preserve">appliances</t>
  </si>
  <si>
    <t xml:space="preserve">WO-24177</t>
  </si>
  <si>
    <t xml:space="preserve">327</t>
  </si>
  <si>
    <t xml:space="preserve">WO-24179</t>
  </si>
  <si>
    <t xml:space="preserve">WO-24181</t>
  </si>
  <si>
    <t xml:space="preserve">P2</t>
  </si>
  <si>
    <t xml:space="preserve">WO-24182</t>
  </si>
  <si>
    <t xml:space="preserve">Cool Air HVAC LLC</t>
  </si>
  <si>
    <t xml:space="preserve">WO-24184</t>
  </si>
  <si>
    <t xml:space="preserve">221</t>
  </si>
  <si>
    <t xml:space="preserve">$103.88</t>
  </si>
  <si>
    <t xml:space="preserve">WO-24187</t>
  </si>
  <si>
    <t xml:space="preserve">WO-24189</t>
  </si>
  <si>
    <t xml:space="preserve">Appliance repair</t>
  </si>
  <si>
    <t xml:space="preserve">WO-24192</t>
  </si>
  <si>
    <t xml:space="preserve">414</t>
  </si>
  <si>
    <t xml:space="preserve">WO-24195</t>
  </si>
  <si>
    <t xml:space="preserve">WO-24196</t>
  </si>
  <si>
    <t xml:space="preserve">411</t>
  </si>
  <si>
    <t xml:space="preserve">WO-24199</t>
  </si>
  <si>
    <t xml:space="preserve">127</t>
  </si>
  <si>
    <t xml:space="preserve">$444.63</t>
  </si>
  <si>
    <t xml:space="preserve">WO-24200</t>
  </si>
  <si>
    <t xml:space="preserve">409</t>
  </si>
  <si>
    <t xml:space="preserve">WO-24202</t>
  </si>
  <si>
    <t xml:space="preserve">405</t>
  </si>
  <si>
    <t xml:space="preserve">WO-24205</t>
  </si>
  <si>
    <t xml:space="preserve">108</t>
  </si>
  <si>
    <t xml:space="preserve">WO-24206</t>
  </si>
  <si>
    <t xml:space="preserve">OAKVIEW APARTMENTS </t>
  </si>
  <si>
    <t xml:space="preserve">217</t>
  </si>
  <si>
    <t xml:space="preserve">WO-24208</t>
  </si>
  <si>
    <t xml:space="preserve">428</t>
  </si>
  <si>
    <t xml:space="preserve">$760.79</t>
  </si>
  <si>
    <t xml:space="preserve">WO-24210</t>
  </si>
  <si>
    <t xml:space="preserve">326</t>
  </si>
  <si>
    <t xml:space="preserve">$962.93</t>
  </si>
  <si>
    <t xml:space="preserve">WO-24211</t>
  </si>
  <si>
    <t xml:space="preserve">WO-24212</t>
  </si>
  <si>
    <t xml:space="preserve">229</t>
  </si>
  <si>
    <t xml:space="preserve">WO-24213</t>
  </si>
  <si>
    <t xml:space="preserve">WO-24214</t>
  </si>
  <si>
    <t xml:space="preserve">WO-24216</t>
  </si>
  <si>
    <t xml:space="preserve">mill creek</t>
  </si>
  <si>
    <t xml:space="preserve">307</t>
  </si>
  <si>
    <t xml:space="preserve">WO-24219</t>
  </si>
  <si>
    <t xml:space="preserve">Other</t>
  </si>
  <si>
    <t xml:space="preserve">WO-24221</t>
  </si>
  <si>
    <t xml:space="preserve">WO-24223</t>
  </si>
  <si>
    <t xml:space="preserve">Harbor Pt Lofts</t>
  </si>
  <si>
    <t xml:space="preserve">219</t>
  </si>
  <si>
    <t xml:space="preserve">inhouse</t>
  </si>
  <si>
    <t xml:space="preserve">WO-24225</t>
  </si>
  <si>
    <t xml:space="preserve">124</t>
  </si>
  <si>
    <t xml:space="preserve">Emerg</t>
  </si>
  <si>
    <t xml:space="preserve">WO-24226</t>
  </si>
  <si>
    <t xml:space="preserve">PLUMBING</t>
  </si>
  <si>
    <t xml:space="preserve">WO-24228</t>
  </si>
  <si>
    <t xml:space="preserve">312</t>
  </si>
  <si>
    <t xml:space="preserve">WO-24230</t>
  </si>
  <si>
    <t xml:space="preserve">412</t>
  </si>
  <si>
    <t xml:space="preserve">WO-24233</t>
  </si>
  <si>
    <t xml:space="preserve">429</t>
  </si>
  <si>
    <t xml:space="preserve">WO-24235</t>
  </si>
  <si>
    <t xml:space="preserve">WO-24236</t>
  </si>
  <si>
    <t xml:space="preserve">123</t>
  </si>
  <si>
    <t xml:space="preserve">WO-24237</t>
  </si>
  <si>
    <t xml:space="preserve">226</t>
  </si>
  <si>
    <t xml:space="preserve">WO-24240</t>
  </si>
  <si>
    <t xml:space="preserve">129</t>
  </si>
  <si>
    <t xml:space="preserve">WO-24242</t>
  </si>
  <si>
    <t xml:space="preserve">WO-24245</t>
  </si>
  <si>
    <t xml:space="preserve">P1</t>
  </si>
  <si>
    <t xml:space="preserve">WO-24246</t>
  </si>
  <si>
    <t xml:space="preserve">301</t>
  </si>
  <si>
    <t xml:space="preserve">coolair</t>
  </si>
  <si>
    <t xml:space="preserve">WO-24249</t>
  </si>
  <si>
    <t xml:space="preserve">329</t>
  </si>
  <si>
    <t xml:space="preserve">WO-24250</t>
  </si>
  <si>
    <t xml:space="preserve">225</t>
  </si>
  <si>
    <t xml:space="preserve">urgent </t>
  </si>
  <si>
    <t xml:space="preserve">WO-24252</t>
  </si>
  <si>
    <t xml:space="preserve">WO-24254</t>
  </si>
  <si>
    <t xml:space="preserve">107</t>
  </si>
  <si>
    <t xml:space="preserve">WO-24257</t>
  </si>
  <si>
    <t xml:space="preserve">WO-24258</t>
  </si>
  <si>
    <t xml:space="preserve">WO-24259</t>
  </si>
  <si>
    <t xml:space="preserve">WO-24260</t>
  </si>
  <si>
    <t xml:space="preserve">Mill Creek TH</t>
  </si>
  <si>
    <t xml:space="preserve">Shield Pest</t>
  </si>
  <si>
    <t xml:space="preserve">WO-24262</t>
  </si>
  <si>
    <t xml:space="preserve">403</t>
  </si>
  <si>
    <t xml:space="preserve">WO-24264</t>
  </si>
  <si>
    <t xml:space="preserve">Fast Flow Plumbing</t>
  </si>
  <si>
    <t xml:space="preserve">WO-24267</t>
  </si>
  <si>
    <t xml:space="preserve">ELECTRICAL</t>
  </si>
  <si>
    <t xml:space="preserve">WO-24268</t>
  </si>
  <si>
    <t xml:space="preserve">304</t>
  </si>
  <si>
    <t xml:space="preserve">WO-24270</t>
  </si>
  <si>
    <t xml:space="preserve">203</t>
  </si>
  <si>
    <t xml:space="preserve">WO-24272</t>
  </si>
  <si>
    <t xml:space="preserve">104</t>
  </si>
  <si>
    <t xml:space="preserve">WO-24275</t>
  </si>
  <si>
    <t xml:space="preserve">WO-24277</t>
  </si>
  <si>
    <t xml:space="preserve">WO-24279</t>
  </si>
  <si>
    <t xml:space="preserve">111</t>
  </si>
  <si>
    <t xml:space="preserve">In House Maint.</t>
  </si>
  <si>
    <t xml:space="preserve">WO-24282</t>
  </si>
  <si>
    <t xml:space="preserve">328</t>
  </si>
  <si>
    <t xml:space="preserve">WO-24284</t>
  </si>
  <si>
    <t xml:space="preserve">$73.76</t>
  </si>
  <si>
    <t xml:space="preserve">WO-24286</t>
  </si>
  <si>
    <t xml:space="preserve">WO-24289</t>
  </si>
  <si>
    <t xml:space="preserve">119</t>
  </si>
  <si>
    <t xml:space="preserve">Pest</t>
  </si>
  <si>
    <t xml:space="preserve">WO-24292</t>
  </si>
  <si>
    <t xml:space="preserve">WO-24295</t>
  </si>
  <si>
    <t xml:space="preserve">WO-24298</t>
  </si>
  <si>
    <t xml:space="preserve">WO-24299</t>
  </si>
  <si>
    <t xml:space="preserve">WO-24301</t>
  </si>
  <si>
    <t xml:space="preserve">WO-24302</t>
  </si>
  <si>
    <t xml:space="preserve">125</t>
  </si>
  <si>
    <t xml:space="preserve">WO-24305</t>
  </si>
  <si>
    <t xml:space="preserve">413</t>
  </si>
  <si>
    <t xml:space="preserve">WO-24308</t>
  </si>
  <si>
    <t xml:space="preserve">128</t>
  </si>
  <si>
    <t xml:space="preserve">WO-24309</t>
  </si>
  <si>
    <t xml:space="preserve">Plumbing </t>
  </si>
  <si>
    <t xml:space="preserve">WO-24312</t>
  </si>
  <si>
    <t xml:space="preserve">WO-24314</t>
  </si>
  <si>
    <t xml:space="preserve">WO-24315</t>
  </si>
  <si>
    <t xml:space="preserve">CEDAR RIDGE</t>
  </si>
  <si>
    <t xml:space="preserve">$23.32</t>
  </si>
  <si>
    <t xml:space="preserve">WO-24318</t>
  </si>
  <si>
    <t xml:space="preserve">WO-24319</t>
  </si>
  <si>
    <t xml:space="preserve">WO-24320</t>
  </si>
  <si>
    <t xml:space="preserve">WO-24323</t>
  </si>
  <si>
    <t xml:space="preserve">Millcreek Townhomes</t>
  </si>
  <si>
    <t xml:space="preserve">426</t>
  </si>
  <si>
    <t xml:space="preserve">A/C</t>
  </si>
  <si>
    <t xml:space="preserve">WO-24325</t>
  </si>
  <si>
    <t xml:space="preserve">WO-24328</t>
  </si>
  <si>
    <t xml:space="preserve">$1,356.76</t>
  </si>
  <si>
    <t xml:space="preserve">WO-24329</t>
  </si>
  <si>
    <t xml:space="preserve">208</t>
  </si>
  <si>
    <t xml:space="preserve">WO-24331</t>
  </si>
  <si>
    <t xml:space="preserve">205</t>
  </si>
  <si>
    <t xml:space="preserve">WO-24333</t>
  </si>
  <si>
    <t xml:space="preserve">$87.98</t>
  </si>
  <si>
    <t xml:space="preserve">WO-24335</t>
  </si>
  <si>
    <t xml:space="preserve">WO-24336</t>
  </si>
  <si>
    <t xml:space="preserve">WO-24337</t>
  </si>
  <si>
    <t xml:space="preserve">228</t>
  </si>
  <si>
    <t xml:space="preserve">plumbing - leak</t>
  </si>
  <si>
    <t xml:space="preserve">WO-24339</t>
  </si>
  <si>
    <t xml:space="preserve">WO-24341</t>
  </si>
  <si>
    <t xml:space="preserve">WO-24343</t>
  </si>
  <si>
    <t xml:space="preserve">WO-24345</t>
  </si>
  <si>
    <t xml:space="preserve">WO-24347</t>
  </si>
  <si>
    <t xml:space="preserve">325</t>
  </si>
  <si>
    <t xml:space="preserve">WO-24350</t>
  </si>
  <si>
    <t xml:space="preserve">223</t>
  </si>
  <si>
    <t xml:space="preserve">$133.99</t>
  </si>
  <si>
    <t xml:space="preserve">WO-24352</t>
  </si>
  <si>
    <t xml:space="preserve">116</t>
  </si>
  <si>
    <t xml:space="preserve">WO-24354</t>
  </si>
  <si>
    <t xml:space="preserve">114</t>
  </si>
  <si>
    <t xml:space="preserve">electric</t>
  </si>
  <si>
    <t xml:space="preserve">WO-24355</t>
  </si>
  <si>
    <t xml:space="preserve">319</t>
  </si>
  <si>
    <t xml:space="preserve">WO-24358</t>
  </si>
  <si>
    <t xml:space="preserve">WO-24361</t>
  </si>
  <si>
    <t xml:space="preserve">WO-24364</t>
  </si>
  <si>
    <t xml:space="preserve">WO-24367</t>
  </si>
  <si>
    <t xml:space="preserve">WO-24369</t>
  </si>
  <si>
    <t xml:space="preserve">AC not cooling</t>
  </si>
  <si>
    <t xml:space="preserve">$204.47</t>
  </si>
  <si>
    <t xml:space="preserve">WO-24371</t>
  </si>
  <si>
    <t xml:space="preserve">WO-24373</t>
  </si>
  <si>
    <t xml:space="preserve">WO-24375</t>
  </si>
  <si>
    <t xml:space="preserve">$689.49</t>
  </si>
  <si>
    <t xml:space="preserve">WO-24377</t>
  </si>
  <si>
    <t xml:space="preserve">419</t>
  </si>
  <si>
    <t xml:space="preserve">WO-24379</t>
  </si>
  <si>
    <t xml:space="preserve">WO-24381</t>
  </si>
  <si>
    <t xml:space="preserve">105</t>
  </si>
  <si>
    <t xml:space="preserve">WO-24384</t>
  </si>
  <si>
    <t xml:space="preserve">WO-24385</t>
  </si>
  <si>
    <t xml:space="preserve">WO-24388</t>
  </si>
  <si>
    <t xml:space="preserve">WO-24391</t>
  </si>
  <si>
    <t xml:space="preserve">WO-24394</t>
  </si>
  <si>
    <t xml:space="preserve">WO-24396</t>
  </si>
  <si>
    <t xml:space="preserve">WO-24397</t>
  </si>
  <si>
    <t xml:space="preserve">WO-24400</t>
  </si>
  <si>
    <t xml:space="preserve">WO-24403</t>
  </si>
  <si>
    <t xml:space="preserve">224</t>
  </si>
  <si>
    <t xml:space="preserve">WO-24405</t>
  </si>
  <si>
    <t xml:space="preserve">WO-24408</t>
  </si>
  <si>
    <t xml:space="preserve">WO-24410</t>
  </si>
  <si>
    <t xml:space="preserve">WO-24412</t>
  </si>
  <si>
    <t xml:space="preserve">WO-24415</t>
  </si>
  <si>
    <t xml:space="preserve">WO-24418</t>
  </si>
  <si>
    <t xml:space="preserve">WO-24421</t>
  </si>
  <si>
    <t xml:space="preserve">227</t>
  </si>
  <si>
    <t xml:space="preserve">WO-24423</t>
  </si>
  <si>
    <t xml:space="preserve">323</t>
  </si>
  <si>
    <t xml:space="preserve">WO-24424</t>
  </si>
  <si>
    <t xml:space="preserve">WO-24427</t>
  </si>
  <si>
    <t xml:space="preserve">WO-24429</t>
  </si>
  <si>
    <t xml:space="preserve">WO-24432</t>
  </si>
  <si>
    <t xml:space="preserve">WO-24434</t>
  </si>
  <si>
    <t xml:space="preserve">WO-24436</t>
  </si>
  <si>
    <t xml:space="preserve">WO-24438</t>
  </si>
  <si>
    <t xml:space="preserve">$489.13</t>
  </si>
  <si>
    <t xml:space="preserve">WO-24441</t>
  </si>
  <si>
    <t xml:space="preserve">WO-24444</t>
  </si>
  <si>
    <t xml:space="preserve">BrightSpark</t>
  </si>
  <si>
    <t xml:space="preserve">WO-24447</t>
  </si>
  <si>
    <t xml:space="preserve">Closed</t>
  </si>
  <si>
    <t xml:space="preserve">WO-24448</t>
  </si>
  <si>
    <t xml:space="preserve">WO-24449</t>
  </si>
  <si>
    <t xml:space="preserve">WO-24450</t>
  </si>
  <si>
    <t xml:space="preserve">WO-24453</t>
  </si>
  <si>
    <t xml:space="preserve">306</t>
  </si>
  <si>
    <t xml:space="preserve">$55.34</t>
  </si>
  <si>
    <t xml:space="preserve">WO-24456</t>
  </si>
  <si>
    <t xml:space="preserve">WO-24459</t>
  </si>
  <si>
    <t xml:space="preserve">WO-24461</t>
  </si>
  <si>
    <t xml:space="preserve">WO-24464</t>
  </si>
  <si>
    <t xml:space="preserve">WO-24466</t>
  </si>
  <si>
    <t xml:space="preserve">WO-24468</t>
  </si>
  <si>
    <t xml:space="preserve">WO-24471</t>
  </si>
  <si>
    <t xml:space="preserve">WO-24472</t>
  </si>
  <si>
    <t xml:space="preserve">WO-24473</t>
  </si>
  <si>
    <t xml:space="preserve">WO-24475</t>
  </si>
  <si>
    <t xml:space="preserve">216</t>
  </si>
  <si>
    <t xml:space="preserve">WO-24478</t>
  </si>
  <si>
    <t xml:space="preserve">WO-24479</t>
  </si>
  <si>
    <t xml:space="preserve">WO-24480</t>
  </si>
  <si>
    <t xml:space="preserve">WO-24481</t>
  </si>
  <si>
    <t xml:space="preserve">106</t>
  </si>
  <si>
    <t xml:space="preserve">WO-24483</t>
  </si>
  <si>
    <t xml:space="preserve">WO-24484</t>
  </si>
  <si>
    <t xml:space="preserve">WO-24487</t>
  </si>
  <si>
    <t xml:space="preserve">WO-24488</t>
  </si>
  <si>
    <t xml:space="preserve">WO-24491</t>
  </si>
  <si>
    <t xml:space="preserve">212</t>
  </si>
  <si>
    <t xml:space="preserve">WO-24494</t>
  </si>
  <si>
    <t xml:space="preserve">122</t>
  </si>
  <si>
    <t xml:space="preserve">WO-24495</t>
  </si>
  <si>
    <t xml:space="preserve">WO-24497</t>
  </si>
  <si>
    <t xml:space="preserve">WO-24500</t>
  </si>
  <si>
    <t xml:space="preserve">WO-24501</t>
  </si>
  <si>
    <t xml:space="preserve">WO-24502</t>
  </si>
  <si>
    <t xml:space="preserve">WO-24504</t>
  </si>
  <si>
    <t xml:space="preserve">$249.63</t>
  </si>
  <si>
    <t xml:space="preserve">WO-24507</t>
  </si>
  <si>
    <t xml:space="preserve">WO-24510</t>
  </si>
  <si>
    <t xml:space="preserve">WO-24513</t>
  </si>
  <si>
    <t xml:space="preserve">WO-24515</t>
  </si>
  <si>
    <t xml:space="preserve">313</t>
  </si>
  <si>
    <t xml:space="preserve">$68.07</t>
  </si>
  <si>
    <t xml:space="preserve">WO-24518</t>
  </si>
  <si>
    <t xml:space="preserve">WO-24520</t>
  </si>
  <si>
    <t xml:space="preserve">WO-24521</t>
  </si>
  <si>
    <t xml:space="preserve">WO-24523</t>
  </si>
  <si>
    <t xml:space="preserve">314</t>
  </si>
  <si>
    <t xml:space="preserve">$27.92</t>
  </si>
  <si>
    <t xml:space="preserve">WO-24524</t>
  </si>
  <si>
    <t xml:space="preserve">315</t>
  </si>
  <si>
    <t xml:space="preserve">WO-24526</t>
  </si>
  <si>
    <t xml:space="preserve">WO-24529</t>
  </si>
  <si>
    <t xml:space="preserve">WO-24530</t>
  </si>
  <si>
    <t xml:space="preserve">WO-24533</t>
  </si>
  <si>
    <t xml:space="preserve">$57.03</t>
  </si>
  <si>
    <t xml:space="preserve">WO-24535</t>
  </si>
  <si>
    <t xml:space="preserve">WO-24538</t>
  </si>
  <si>
    <t xml:space="preserve">WO-24541</t>
  </si>
  <si>
    <t xml:space="preserve">WO-24543</t>
  </si>
  <si>
    <t xml:space="preserve">WO-24545</t>
  </si>
  <si>
    <t xml:space="preserve">WO-24546</t>
  </si>
  <si>
    <t xml:space="preserve">$390.87</t>
  </si>
  <si>
    <t xml:space="preserve">WO-24548</t>
  </si>
  <si>
    <t xml:space="preserve">$488.67</t>
  </si>
  <si>
    <t xml:space="preserve">WO-24551</t>
  </si>
  <si>
    <t xml:space="preserve">WO-24554</t>
  </si>
  <si>
    <t xml:space="preserve">401</t>
  </si>
  <si>
    <t xml:space="preserve">WO-24557</t>
  </si>
  <si>
    <t xml:space="preserve">WO-24560</t>
  </si>
  <si>
    <t xml:space="preserve">WO-24561</t>
  </si>
  <si>
    <t xml:space="preserve">In Progress</t>
  </si>
  <si>
    <t xml:space="preserve">WO-24563</t>
  </si>
  <si>
    <t xml:space="preserve">218</t>
  </si>
  <si>
    <t xml:space="preserve">WO-24564</t>
  </si>
  <si>
    <t xml:space="preserve">WO-24566</t>
  </si>
  <si>
    <t xml:space="preserve">WO-24567</t>
  </si>
  <si>
    <t xml:space="preserve">WO-24568</t>
  </si>
  <si>
    <t xml:space="preserve">WO-24570</t>
  </si>
  <si>
    <t xml:space="preserve">WO-24571</t>
  </si>
  <si>
    <t xml:space="preserve">WO-24572</t>
  </si>
  <si>
    <t xml:space="preserve">WO-24575</t>
  </si>
  <si>
    <t xml:space="preserve">WO-24576</t>
  </si>
  <si>
    <t xml:space="preserve">117</t>
  </si>
  <si>
    <t xml:space="preserve">WO-24577</t>
  </si>
  <si>
    <t xml:space="preserve">102</t>
  </si>
  <si>
    <t xml:space="preserve">WO-24578</t>
  </si>
  <si>
    <t xml:space="preserve">WO-24580</t>
  </si>
  <si>
    <t xml:space="preserve">WO-24582</t>
  </si>
  <si>
    <t xml:space="preserve">WO-24583</t>
  </si>
  <si>
    <t xml:space="preserve">WO-24584</t>
  </si>
  <si>
    <t xml:space="preserve">WO-24587</t>
  </si>
  <si>
    <t xml:space="preserve">322</t>
  </si>
  <si>
    <t xml:space="preserve">WO-24588</t>
  </si>
  <si>
    <t xml:space="preserve">$49.45</t>
  </si>
  <si>
    <t xml:space="preserve">WO-24591</t>
  </si>
  <si>
    <t xml:space="preserve">WO-24592</t>
  </si>
  <si>
    <t xml:space="preserve">WO-24593</t>
  </si>
  <si>
    <t xml:space="preserve">WO-24595</t>
  </si>
  <si>
    <t xml:space="preserve">WO-24598</t>
  </si>
  <si>
    <t xml:space="preserve">WO-24599</t>
  </si>
  <si>
    <t xml:space="preserve">WO-24601</t>
  </si>
  <si>
    <t xml:space="preserve">WO-24602</t>
  </si>
  <si>
    <t xml:space="preserve">General</t>
  </si>
  <si>
    <t xml:space="preserve">WO-24605</t>
  </si>
  <si>
    <t xml:space="preserve">WO-24608</t>
  </si>
  <si>
    <t xml:space="preserve">WO-24610</t>
  </si>
  <si>
    <t xml:space="preserve">WO-24612</t>
  </si>
  <si>
    <t xml:space="preserve">WO-24613</t>
  </si>
  <si>
    <t xml:space="preserve">WO-24616</t>
  </si>
  <si>
    <t xml:space="preserve">WO-24617</t>
  </si>
  <si>
    <t xml:space="preserve">WO-24618</t>
  </si>
  <si>
    <t xml:space="preserve">WO-24621</t>
  </si>
  <si>
    <t xml:space="preserve">WO-24622</t>
  </si>
  <si>
    <t xml:space="preserve">WO-24624</t>
  </si>
  <si>
    <t xml:space="preserve">WO-24627</t>
  </si>
  <si>
    <t xml:space="preserve">WO-24630</t>
  </si>
  <si>
    <t xml:space="preserve">424</t>
  </si>
  <si>
    <t xml:space="preserve">WO-24631</t>
  </si>
  <si>
    <t xml:space="preserve">WO-24632</t>
  </si>
  <si>
    <t xml:space="preserve">WO-24635</t>
  </si>
  <si>
    <t xml:space="preserve">WO-24637</t>
  </si>
  <si>
    <t xml:space="preserve">WO-24640</t>
  </si>
  <si>
    <t xml:space="preserve">WO-24643</t>
  </si>
  <si>
    <t xml:space="preserve">WO-24646</t>
  </si>
  <si>
    <t xml:space="preserve">$133.62</t>
  </si>
  <si>
    <t xml:space="preserve">WO-24648</t>
  </si>
  <si>
    <t xml:space="preserve">WO-24650</t>
  </si>
  <si>
    <t xml:space="preserve">WO-24651</t>
  </si>
  <si>
    <t xml:space="preserve">WO-24652</t>
  </si>
  <si>
    <t xml:space="preserve">421</t>
  </si>
  <si>
    <t xml:space="preserve">WO-24654</t>
  </si>
  <si>
    <t xml:space="preserve">WO-24657</t>
  </si>
  <si>
    <t xml:space="preserve">$692.78</t>
  </si>
  <si>
    <t xml:space="preserve">WO-24658</t>
  </si>
  <si>
    <t xml:space="preserve">WO-24661</t>
  </si>
  <si>
    <t xml:space="preserve">WO-24664</t>
  </si>
  <si>
    <t xml:space="preserve">$138.39</t>
  </si>
  <si>
    <t xml:space="preserve">WO-24666</t>
  </si>
  <si>
    <t xml:space="preserve">206</t>
  </si>
  <si>
    <t xml:space="preserve">WO-24668</t>
  </si>
  <si>
    <t xml:space="preserve">Bright Spark Elec.</t>
  </si>
  <si>
    <t xml:space="preserve">WO-24669</t>
  </si>
  <si>
    <t xml:space="preserve">WO-24672</t>
  </si>
  <si>
    <t xml:space="preserve">WO-24675</t>
  </si>
  <si>
    <t xml:space="preserve">WO-24677</t>
  </si>
  <si>
    <t xml:space="preserve">WO-24678</t>
  </si>
  <si>
    <t xml:space="preserve">417</t>
  </si>
  <si>
    <t xml:space="preserve">WO-24680</t>
  </si>
  <si>
    <t xml:space="preserve">WO-24683</t>
  </si>
  <si>
    <t xml:space="preserve">WO-24686</t>
  </si>
  <si>
    <t xml:space="preserve">fastflow</t>
  </si>
  <si>
    <t xml:space="preserve">WO-24689</t>
  </si>
  <si>
    <t xml:space="preserve">WO-24691</t>
  </si>
  <si>
    <t xml:space="preserve">WO-24692</t>
  </si>
  <si>
    <t xml:space="preserve">WO-24693</t>
  </si>
  <si>
    <t xml:space="preserve">$87.27</t>
  </si>
  <si>
    <t xml:space="preserve">WO-24696</t>
  </si>
  <si>
    <t xml:space="preserve">WO-24699</t>
  </si>
  <si>
    <t xml:space="preserve">WO-24701</t>
  </si>
  <si>
    <t xml:space="preserve">WO-24703</t>
  </si>
  <si>
    <t xml:space="preserve">WO-24704</t>
  </si>
  <si>
    <t xml:space="preserve">WO-24705</t>
  </si>
  <si>
    <t xml:space="preserve">$220.69</t>
  </si>
  <si>
    <t xml:space="preserve">WO-24707</t>
  </si>
  <si>
    <t xml:space="preserve">WO-24709</t>
  </si>
  <si>
    <t xml:space="preserve">WO-24711</t>
  </si>
  <si>
    <t xml:space="preserve">WO-24714</t>
  </si>
  <si>
    <t xml:space="preserve">WO-24715</t>
  </si>
  <si>
    <t xml:space="preserve">WO-24718</t>
  </si>
  <si>
    <t xml:space="preserve">WO-24721</t>
  </si>
  <si>
    <t xml:space="preserve">WO-24724</t>
  </si>
  <si>
    <t xml:space="preserve">WO-24727</t>
  </si>
  <si>
    <t xml:space="preserve">WO-24730</t>
  </si>
  <si>
    <t xml:space="preserve">Cleanup Rules — How Messy Values Become Standard Ones</t>
  </si>
  <si>
    <t xml:space="preserve">Each table maps every spelling found in the export (lowercase, extra spaces removed) to one standard value. New spelling next quarter? Add one row here.</t>
  </si>
  <si>
    <t xml:space="preserve">Property: as exported</t>
  </si>
  <si>
    <t xml:space="preserve">Standard value</t>
  </si>
  <si>
    <t xml:space="preserve">Category: as exported</t>
  </si>
  <si>
    <t xml:space="preserve">Priority: as exported</t>
  </si>
  <si>
    <t xml:space="preserve">Vendor: as exported</t>
  </si>
  <si>
    <t xml:space="preserve">Status: as exported</t>
  </si>
  <si>
    <t xml:space="preserve">Target days</t>
  </si>
  <si>
    <t xml:space="preserve">oakview apartments</t>
  </si>
  <si>
    <t xml:space="preserve">hvac</t>
  </si>
  <si>
    <t xml:space="preserve">emergency</t>
  </si>
  <si>
    <t xml:space="preserve">in-house maintenance</t>
  </si>
  <si>
    <t xml:space="preserve">completed</t>
  </si>
  <si>
    <t xml:space="preserve">oakview apts</t>
  </si>
  <si>
    <t xml:space="preserve">a/c</t>
  </si>
  <si>
    <t xml:space="preserve">p1</t>
  </si>
  <si>
    <t xml:space="preserve">in-house</t>
  </si>
  <si>
    <t xml:space="preserve">oakview</t>
  </si>
  <si>
    <t xml:space="preserve">heating/cooling</t>
  </si>
  <si>
    <t xml:space="preserve">emerg</t>
  </si>
  <si>
    <t xml:space="preserve">closed</t>
  </si>
  <si>
    <t xml:space="preserve">mill creek townhomes</t>
  </si>
  <si>
    <t xml:space="preserve">ac not cooling</t>
  </si>
  <si>
    <t xml:space="preserve">urgent</t>
  </si>
  <si>
    <t xml:space="preserve">in house maint.</t>
  </si>
  <si>
    <t xml:space="preserve">done</t>
  </si>
  <si>
    <t xml:space="preserve">millcreek townhomes</t>
  </si>
  <si>
    <t xml:space="preserve">plumbing</t>
  </si>
  <si>
    <t xml:space="preserve">high</t>
  </si>
  <si>
    <t xml:space="preserve">coolair hvac</t>
  </si>
  <si>
    <t xml:space="preserve">open</t>
  </si>
  <si>
    <t xml:space="preserve">Response targets (days) and unit counts</t>
  </si>
  <si>
    <t xml:space="preserve">p2</t>
  </si>
  <si>
    <t xml:space="preserve">cool air hvac llc</t>
  </si>
  <si>
    <t xml:space="preserve">in progress</t>
  </si>
  <si>
    <t xml:space="preserve">mill creek th</t>
  </si>
  <si>
    <t xml:space="preserve">appliance</t>
  </si>
  <si>
    <t xml:space="preserve">scheduled</t>
  </si>
  <si>
    <t xml:space="preserve">harbor point lofts</t>
  </si>
  <si>
    <t xml:space="preserve">fastflow plumbing</t>
  </si>
  <si>
    <t xml:space="preserve">harbor pt lofts</t>
  </si>
  <si>
    <t xml:space="preserve">appliance repair</t>
  </si>
  <si>
    <t xml:space="preserve">low</t>
  </si>
  <si>
    <t xml:space="preserve">fast flow plumbing</t>
  </si>
  <si>
    <t xml:space="preserve">electrical</t>
  </si>
  <si>
    <t xml:space="preserve">p3</t>
  </si>
  <si>
    <t xml:space="preserve">cedar ridge apartments</t>
  </si>
  <si>
    <t xml:space="preserve">bright spark electric</t>
  </si>
  <si>
    <t xml:space="preserve">cedar ridge apts</t>
  </si>
  <si>
    <t xml:space="preserve">pest control</t>
  </si>
  <si>
    <t xml:space="preserve">brightspark</t>
  </si>
  <si>
    <t xml:space="preserve">cedar ridge</t>
  </si>
  <si>
    <t xml:space="preserve">pest</t>
  </si>
  <si>
    <t xml:space="preserve">bright spark elec.</t>
  </si>
  <si>
    <t xml:space="preserve">shield pest control</t>
  </si>
  <si>
    <t xml:space="preserve">general repair</t>
  </si>
  <si>
    <t xml:space="preserve">shield pest</t>
  </si>
  <si>
    <t xml:space="preserve">general</t>
  </si>
  <si>
    <t xml:space="preserve">misc</t>
  </si>
  <si>
    <t xml:space="preserve">other</t>
  </si>
</sst>
</file>

<file path=xl/styles.xml><?xml version="1.0" encoding="utf-8"?>
<styleSheet xmlns="http://schemas.openxmlformats.org/spreadsheetml/2006/main">
  <numFmts count="10">
    <numFmt numFmtId="164" formatCode="General"/>
    <numFmt numFmtId="165" formatCode="#,##0"/>
    <numFmt numFmtId="166" formatCode="0"/>
    <numFmt numFmtId="167" formatCode="0.0"/>
    <numFmt numFmtId="168" formatCode="0%"/>
    <numFmt numFmtId="169" formatCode="\$#,##0"/>
    <numFmt numFmtId="170" formatCode="General"/>
    <numFmt numFmtId="171" formatCode="mmm\ yyyy"/>
    <numFmt numFmtId="172" formatCode="m/d/yyyy"/>
    <numFmt numFmtId="173" formatCode="\$#,##0.00"/>
  </numFmts>
  <fonts count="20">
    <font>
      <sz val="11"/>
      <color theme="1"/>
      <name val="Calibri"/>
      <family val="2"/>
      <charset val="1"/>
    </font>
    <font>
      <sz val="10"/>
      <name val="Arial"/>
      <family val="0"/>
    </font>
    <font>
      <sz val="10"/>
      <name val="Arial"/>
      <family val="0"/>
    </font>
    <font>
      <sz val="10"/>
      <name val="Arial"/>
      <family val="0"/>
    </font>
    <font>
      <b val="true"/>
      <sz val="18"/>
      <color rgb="FF1F3A5F"/>
      <name val="Arial"/>
      <family val="0"/>
      <charset val="1"/>
    </font>
    <font>
      <i val="true"/>
      <sz val="9"/>
      <color rgb="FF5B6B7F"/>
      <name val="Arial"/>
      <family val="0"/>
      <charset val="1"/>
    </font>
    <font>
      <b val="true"/>
      <sz val="12"/>
      <color rgb="FF2A7F8E"/>
      <name val="Arial"/>
      <family val="0"/>
      <charset val="1"/>
    </font>
    <font>
      <sz val="10"/>
      <color rgb="FF222222"/>
      <name val="Arial"/>
      <family val="0"/>
      <charset val="1"/>
    </font>
    <font>
      <b val="true"/>
      <sz val="10"/>
      <color rgb="FFFFFFFF"/>
      <name val="Arial"/>
      <family val="0"/>
      <charset val="1"/>
    </font>
    <font>
      <b val="true"/>
      <sz val="10"/>
      <color rgb="FF222222"/>
      <name val="Arial"/>
      <family val="0"/>
      <charset val="1"/>
    </font>
    <font>
      <b val="true"/>
      <sz val="10"/>
      <color rgb="FF1F3A5F"/>
      <name val="Arial"/>
      <family val="0"/>
      <charset val="1"/>
    </font>
    <font>
      <b val="true"/>
      <sz val="16"/>
      <color rgb="FF1F3A5F"/>
      <name val="Arial"/>
      <family val="0"/>
      <charset val="1"/>
    </font>
    <font>
      <b val="true"/>
      <sz val="9"/>
      <color rgb="FF5B6B7F"/>
      <name val="Arial"/>
      <family val="0"/>
      <charset val="1"/>
    </font>
    <font>
      <b val="true"/>
      <sz val="11"/>
      <color rgb="FFFFFFFF"/>
      <name val="Arial"/>
      <family val="0"/>
      <charset val="1"/>
    </font>
    <font>
      <b val="true"/>
      <sz val="18"/>
      <color rgb="FF000000"/>
      <name val="Calibri"/>
      <family val="2"/>
    </font>
    <font>
      <sz val="10"/>
      <color rgb="FF000000"/>
      <name val="Calibri"/>
      <family val="2"/>
    </font>
    <font>
      <i val="true"/>
      <sz val="8"/>
      <color rgb="FF5B6B7F"/>
      <name val="Arial"/>
      <family val="0"/>
      <charset val="1"/>
    </font>
    <font>
      <sz val="9"/>
      <color rgb="FF5B6B7F"/>
      <name val="Arial"/>
      <family val="0"/>
      <charset val="1"/>
    </font>
    <font>
      <sz val="10"/>
      <color rgb="FF0000FF"/>
      <name val="Arial"/>
      <family val="0"/>
      <charset val="1"/>
    </font>
    <font>
      <b val="true"/>
      <sz val="9"/>
      <color rgb="FF2A7F8E"/>
      <name val="Arial"/>
      <family val="0"/>
      <charset val="1"/>
    </font>
  </fonts>
  <fills count="6">
    <fill>
      <patternFill patternType="none"/>
    </fill>
    <fill>
      <patternFill patternType="gray125"/>
    </fill>
    <fill>
      <patternFill patternType="solid">
        <fgColor rgb="FF1F3A5F"/>
        <bgColor rgb="FF333399"/>
      </patternFill>
    </fill>
    <fill>
      <patternFill patternType="solid">
        <fgColor rgb="FFFFF7D6"/>
        <bgColor rgb="FFFFFFFF"/>
      </patternFill>
    </fill>
    <fill>
      <patternFill patternType="solid">
        <fgColor rgb="FFEEF3F8"/>
        <bgColor rgb="FFFFFFFF"/>
      </patternFill>
    </fill>
    <fill>
      <patternFill patternType="solid">
        <fgColor rgb="FF2A7F8E"/>
        <bgColor rgb="FF008080"/>
      </patternFill>
    </fill>
  </fills>
  <borders count="2">
    <border diagonalUp="false" diagonalDown="false">
      <left/>
      <right/>
      <top/>
      <bottom/>
      <diagonal/>
    </border>
    <border diagonalUp="false" diagonalDown="false">
      <left style="thin">
        <color rgb="FFC9D3DF"/>
      </left>
      <right style="thin">
        <color rgb="FFC9D3DF"/>
      </right>
      <top style="thin">
        <color rgb="FFC9D3DF"/>
      </top>
      <bottom style="thin">
        <color rgb="FFC9D3D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2" borderId="1" xfId="0" applyFont="true" applyBorder="true" applyAlignment="false" applyProtection="false">
      <alignment horizontal="general" vertical="bottom" textRotation="0" wrapText="false" indent="0" shrinkToFit="false"/>
      <protection locked="true" hidden="false"/>
    </xf>
    <xf numFmtId="164" fontId="9" fillId="3"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true" applyProtection="false">
      <alignment horizontal="general" vertical="top"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2" fillId="4" borderId="0" xfId="0" applyFont="true" applyBorder="true" applyAlignment="true" applyProtection="false">
      <alignment horizontal="general" vertical="bottom" textRotation="0" wrapText="true" indent="0" shrinkToFit="false"/>
      <protection locked="true" hidden="false"/>
    </xf>
    <xf numFmtId="165" fontId="4" fillId="4" borderId="0" xfId="0" applyFont="true" applyBorder="true" applyAlignment="true" applyProtection="false">
      <alignment horizontal="left" vertical="center" textRotation="0" wrapText="false" indent="0" shrinkToFit="false"/>
      <protection locked="true" hidden="false"/>
    </xf>
    <xf numFmtId="166" fontId="4" fillId="4" borderId="0" xfId="0" applyFont="true" applyBorder="true" applyAlignment="true" applyProtection="false">
      <alignment horizontal="left" vertical="center" textRotation="0" wrapText="false" indent="0" shrinkToFit="false"/>
      <protection locked="true" hidden="false"/>
    </xf>
    <xf numFmtId="167" fontId="4" fillId="4" borderId="0" xfId="0" applyFont="true" applyBorder="true" applyAlignment="true" applyProtection="false">
      <alignment horizontal="left" vertical="center" textRotation="0" wrapText="false" indent="0" shrinkToFit="false"/>
      <protection locked="true" hidden="false"/>
    </xf>
    <xf numFmtId="168" fontId="4" fillId="4" borderId="0" xfId="0" applyFont="true" applyBorder="true" applyAlignment="true" applyProtection="false">
      <alignment horizontal="left" vertical="center" textRotation="0" wrapText="false" indent="0" shrinkToFit="false"/>
      <protection locked="true" hidden="false"/>
    </xf>
    <xf numFmtId="169" fontId="4" fillId="4" borderId="0" xfId="0" applyFont="true" applyBorder="true" applyAlignment="true" applyProtection="false">
      <alignment horizontal="left" vertical="center" textRotation="0" wrapText="false" indent="0" shrinkToFit="false"/>
      <protection locked="true" hidden="false"/>
    </xf>
    <xf numFmtId="164" fontId="13" fillId="5" borderId="0" xfId="0" applyFont="true" applyBorder="false" applyAlignment="false" applyProtection="false">
      <alignment horizontal="general" vertical="bottom" textRotation="0" wrapText="false" indent="0" shrinkToFit="false"/>
      <protection locked="true" hidden="false"/>
    </xf>
    <xf numFmtId="164" fontId="0" fillId="5" borderId="0" xfId="0" applyFont="fals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center" vertical="center" textRotation="0" wrapText="true" indent="0" shrinkToFit="false"/>
      <protection locked="true" hidden="false"/>
    </xf>
    <xf numFmtId="164" fontId="7" fillId="0" borderId="1" xfId="0" applyFont="true" applyBorder="true" applyAlignment="true" applyProtection="false">
      <alignment horizontal="general" vertical="top" textRotation="0" wrapText="false" indent="0" shrinkToFit="false"/>
      <protection locked="true" hidden="false"/>
    </xf>
    <xf numFmtId="170" fontId="7" fillId="0" borderId="1" xfId="0" applyFont="true" applyBorder="true" applyAlignment="true" applyProtection="false">
      <alignment horizontal="center" vertical="top" textRotation="0" wrapText="false" indent="0" shrinkToFit="false"/>
      <protection locked="true" hidden="false"/>
    </xf>
    <xf numFmtId="167" fontId="7" fillId="0" borderId="1" xfId="0" applyFont="true" applyBorder="true" applyAlignment="true" applyProtection="false">
      <alignment horizontal="center" vertical="top" textRotation="0" wrapText="false" indent="0" shrinkToFit="false"/>
      <protection locked="true" hidden="false"/>
    </xf>
    <xf numFmtId="168" fontId="7" fillId="0" borderId="1" xfId="0" applyFont="true" applyBorder="true" applyAlignment="true" applyProtection="false">
      <alignment horizontal="center" vertical="top" textRotation="0" wrapText="false" indent="0" shrinkToFit="false"/>
      <protection locked="true" hidden="false"/>
    </xf>
    <xf numFmtId="169" fontId="7" fillId="0" borderId="1" xfId="0" applyFont="true" applyBorder="true" applyAlignment="true" applyProtection="false">
      <alignment horizontal="center" vertical="top" textRotation="0" wrapText="false" indent="0" shrinkToFit="false"/>
      <protection locked="true" hidden="false"/>
    </xf>
    <xf numFmtId="171" fontId="7" fillId="0" borderId="1" xfId="0" applyFont="true" applyBorder="true" applyAlignment="true" applyProtection="false">
      <alignment horizontal="general" vertical="top" textRotation="0" wrapText="fals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70" fontId="9" fillId="0" borderId="1" xfId="0" applyFont="true" applyBorder="true" applyAlignment="true" applyProtection="false">
      <alignment horizontal="center" vertical="top" textRotation="0" wrapText="false" indent="0" shrinkToFit="false"/>
      <protection locked="true" hidden="false"/>
    </xf>
    <xf numFmtId="164" fontId="9" fillId="4" borderId="1" xfId="0" applyFont="true" applyBorder="true" applyAlignment="true" applyProtection="false">
      <alignment horizontal="general" vertical="top" textRotation="0" wrapText="true" indent="0" shrinkToFit="false"/>
      <protection locked="true" hidden="false"/>
    </xf>
    <xf numFmtId="170" fontId="9" fillId="4" borderId="1" xfId="0" applyFont="true" applyBorder="true" applyAlignment="true" applyProtection="false">
      <alignment horizontal="center" vertical="top"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0" fillId="3" borderId="1" xfId="0" applyFont="false" applyBorder="tru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72" fontId="7" fillId="0" borderId="1" xfId="0" applyFont="true" applyBorder="true" applyAlignment="true" applyProtection="false">
      <alignment horizontal="general" vertical="top" textRotation="0" wrapText="false" indent="0" shrinkToFit="false"/>
      <protection locked="true" hidden="false"/>
    </xf>
    <xf numFmtId="171" fontId="7" fillId="0" borderId="1" xfId="0" applyFont="true" applyBorder="true" applyAlignment="true" applyProtection="false">
      <alignment horizontal="center" vertical="top" textRotation="0" wrapText="false" indent="0" shrinkToFit="false"/>
      <protection locked="true" hidden="false"/>
    </xf>
    <xf numFmtId="173" fontId="7" fillId="0" borderId="1" xfId="0" applyFont="true" applyBorder="true" applyAlignment="true" applyProtection="false">
      <alignment horizontal="general" vertical="top" textRotation="0" wrapText="false" indent="0" shrinkToFit="false"/>
      <protection locked="true" hidden="false"/>
    </xf>
    <xf numFmtId="172" fontId="0" fillId="0" borderId="0" xfId="0" applyFont="false" applyBorder="false" applyAlignment="false" applyProtection="false">
      <alignment horizontal="general"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73" fontId="0" fillId="0" borderId="0" xfId="0" applyFont="false" applyBorder="false" applyAlignment="false" applyProtection="false">
      <alignment horizontal="general" vertical="bottom" textRotation="0" wrapText="false" indent="0" shrinkToFit="false"/>
      <protection locked="true" hidden="false"/>
    </xf>
    <xf numFmtId="164" fontId="18" fillId="3" borderId="1" xfId="0" applyFont="true" applyBorder="true" applyAlignment="true" applyProtection="false">
      <alignment horizontal="general" vertical="top" textRotation="0" wrapText="false" indent="0" shrinkToFit="false"/>
      <protection locked="true" hidden="false"/>
    </xf>
    <xf numFmtId="172" fontId="18" fillId="3" borderId="1" xfId="0" applyFont="true" applyBorder="true" applyAlignment="true" applyProtection="false">
      <alignment horizontal="general" vertical="top" textRotation="0" wrapText="false" indent="0" shrinkToFit="false"/>
      <protection locked="true" hidden="false"/>
    </xf>
    <xf numFmtId="164" fontId="18" fillId="3" borderId="1" xfId="0" applyFont="true" applyBorder="true" applyAlignment="true" applyProtection="false">
      <alignment horizontal="center" vertical="top" textRotation="0" wrapText="false" indent="0" shrinkToFit="false"/>
      <protection locked="true" hidden="false"/>
    </xf>
    <xf numFmtId="164" fontId="19"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9B1C13"/>
      </font>
      <fill>
        <patternFill>
          <bgColor rgb="FFF8D0CC"/>
        </patternFill>
      </fill>
    </dxf>
    <dxf>
      <font>
        <name val="Arial"/>
        <charset val="1"/>
        <family val="0"/>
        <b val="1"/>
        <color rgb="FF8A5A00"/>
      </font>
      <fill>
        <patternFill>
          <bgColor rgb="FFFFE8B3"/>
        </patternFill>
      </fill>
    </dxf>
    <dxf>
      <font>
        <name val="Arial"/>
        <charset val="1"/>
        <family val="0"/>
        <i val="1"/>
        <color rgb="FF5B6B7F"/>
      </font>
    </dxf>
  </dxfs>
  <colors>
    <indexedColors>
      <rgbColor rgb="FF000000"/>
      <rgbColor rgb="FFFFFFFF"/>
      <rgbColor rgb="FFFF0000"/>
      <rgbColor rgb="FF00FF00"/>
      <rgbColor rgb="FF0000FF"/>
      <rgbColor rgb="FFFFFF00"/>
      <rgbColor rgb="FFFF00FF"/>
      <rgbColor rgb="FF00FFFF"/>
      <rgbColor rgb="FF800000"/>
      <rgbColor rgb="FF008000"/>
      <rgbColor rgb="FF000080"/>
      <rgbColor rgb="FF8A5A00"/>
      <rgbColor rgb="FF800080"/>
      <rgbColor rgb="FF2A7F8E"/>
      <rgbColor rgb="FFD9D9D9"/>
      <rgbColor rgb="FF878787"/>
      <rgbColor rgb="FF9999FF"/>
      <rgbColor rgb="FF993366"/>
      <rgbColor rgb="FFFFF7D6"/>
      <rgbColor rgb="FFEEF3F8"/>
      <rgbColor rgb="FF660066"/>
      <rgbColor rgb="FFFF8080"/>
      <rgbColor rgb="FF0066CC"/>
      <rgbColor rgb="FFC9D3DF"/>
      <rgbColor rgb="FF000080"/>
      <rgbColor rgb="FFFF00FF"/>
      <rgbColor rgb="FFFFFF00"/>
      <rgbColor rgb="FF00FFFF"/>
      <rgbColor rgb="FF800080"/>
      <rgbColor rgb="FF800000"/>
      <rgbColor rgb="FF008080"/>
      <rgbColor rgb="FF0000FF"/>
      <rgbColor rgb="FF00CCFF"/>
      <rgbColor rgb="FFCCFFFF"/>
      <rgbColor rgb="FFCCFFCC"/>
      <rgbColor rgb="FFFFE8B3"/>
      <rgbColor rgb="FF99CCFF"/>
      <rgbColor rgb="FFFF99CC"/>
      <rgbColor rgb="FFCC99FF"/>
      <rgbColor rgb="FFF8D0CC"/>
      <rgbColor rgb="FF4F81BD"/>
      <rgbColor rgb="FF33CCCC"/>
      <rgbColor rgb="FF99CC00"/>
      <rgbColor rgb="FFFFCC00"/>
      <rgbColor rgb="FFFF9900"/>
      <rgbColor rgb="FFFF6600"/>
      <rgbColor rgb="FF5B6B7F"/>
      <rgbColor rgb="FF969696"/>
      <rgbColor rgb="FF1F3A5F"/>
      <rgbColor rgb="FF339966"/>
      <rgbColor rgb="FF003300"/>
      <rgbColor rgb="FF333300"/>
      <rgbColor rgb="FF9B1C13"/>
      <rgbColor rgb="FF993366"/>
      <rgbColor rgb="FF333399"/>
      <rgbColor rgb="FF2222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HVAC work orders per 100 units</a:t>
            </a:r>
          </a:p>
        </c:rich>
      </c:tx>
      <c:overlay val="0"/>
      <c:spPr>
        <a:noFill/>
        <a:ln w="0">
          <a:noFill/>
        </a:ln>
      </c:spPr>
    </c:title>
    <c:autoTitleDeleted val="0"/>
    <c:plotArea>
      <c:barChart>
        <c:barDir val="bar"/>
        <c:grouping val="clustered"/>
        <c:varyColors val="0"/>
        <c:ser>
          <c:idx val="0"/>
          <c:order val="0"/>
          <c:tx>
            <c:strRef>
              <c:f>KPI_Dashboard!G9</c:f>
              <c:strCache>
                <c:ptCount val="1"/>
                <c:pt idx="0">
                  <c:v>HVAC per 100 Units</c:v>
                </c:pt>
              </c:strCache>
            </c:strRef>
          </c:tx>
          <c:spPr>
            <a:solidFill>
              <a:srgbClr val="4f81bd"/>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KPI_Dashboard!$B$10:$B$13</c:f>
              <c:strCache>
                <c:ptCount val="4"/>
                <c:pt idx="0">
                  <c:v>Oakview Apartments</c:v>
                </c:pt>
                <c:pt idx="1">
                  <c:v>Mill Creek Townhomes</c:v>
                </c:pt>
                <c:pt idx="2">
                  <c:v>Harbor Point Lofts</c:v>
                </c:pt>
                <c:pt idx="3">
                  <c:v>Cedar Ridge Apartments</c:v>
                </c:pt>
              </c:strCache>
            </c:strRef>
          </c:cat>
          <c:val>
            <c:numRef>
              <c:f>KPI_Dashboard!$G$10:$G$13</c:f>
              <c:numCache>
                <c:formatCode>0.0</c:formatCode>
                <c:ptCount val="4"/>
                <c:pt idx="0">
                  <c:v>16.6666666666667</c:v>
                </c:pt>
                <c:pt idx="1">
                  <c:v>23.3333333333333</c:v>
                </c:pt>
                <c:pt idx="2">
                  <c:v>22.2222222222222</c:v>
                </c:pt>
                <c:pt idx="3">
                  <c:v>33.6363636363636</c:v>
                </c:pt>
              </c:numCache>
            </c:numRef>
          </c:val>
        </c:ser>
        <c:gapWidth val="150"/>
        <c:overlap val="0"/>
        <c:axId val="16644283"/>
        <c:axId val="63081982"/>
      </c:barChart>
      <c:catAx>
        <c:axId val="16644283"/>
        <c:scaling>
          <c:orientation val="maxMin"/>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3081982"/>
        <c:crosses val="autoZero"/>
        <c:auto val="1"/>
        <c:lblAlgn val="ctr"/>
        <c:lblOffset val="100"/>
        <c:noMultiLvlLbl val="0"/>
      </c:catAx>
      <c:valAx>
        <c:axId val="63081982"/>
        <c:scaling>
          <c:orientation val="minMax"/>
        </c:scaling>
        <c:delete val="0"/>
        <c:axPos val="l"/>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6644283"/>
        <c:crosses val="autoZero"/>
        <c:crossBetween val="between"/>
      </c:valAx>
      <c:spPr>
        <a:noFill/>
        <a:ln w="0">
          <a:noFill/>
        </a:ln>
      </c:spPr>
    </c:plotArea>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6</xdr:col>
      <xdr:colOff>0</xdr:colOff>
      <xdr:row>25</xdr:row>
      <xdr:rowOff>130680</xdr:rowOff>
    </xdr:from>
    <xdr:to>
      <xdr:col>10</xdr:col>
      <xdr:colOff>795240</xdr:colOff>
      <xdr:row>36</xdr:row>
      <xdr:rowOff>184320</xdr:rowOff>
    </xdr:to>
    <xdr:graphicFrame>
      <xdr:nvGraphicFramePr>
        <xdr:cNvPr id="0" name="Chart 1"/>
        <xdr:cNvGraphicFramePr/>
      </xdr:nvGraphicFramePr>
      <xdr:xfrm>
        <a:off x="4088160" y="5676840"/>
        <a:ext cx="4319640" cy="23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B6B7F"/>
    <pageSetUpPr fitToPage="true"/>
  </sheetPr>
  <dimension ref="B2:D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8"/>
    <col collapsed="false" customWidth="true" hidden="false" outlineLevel="0" max="3" min="3" style="0" width="48"/>
    <col collapsed="false" customWidth="true" hidden="false" outlineLevel="0" max="4" min="4" style="0" width="58"/>
  </cols>
  <sheetData>
    <row r="2" customFormat="false" ht="22.05" hidden="false" customHeight="false" outlineLevel="0" collapsed="false">
      <c r="B2" s="1" t="s">
        <v>0</v>
      </c>
    </row>
    <row r="3" customFormat="false" ht="15" hidden="false" customHeight="false" outlineLevel="0" collapsed="false">
      <c r="B3" s="2" t="s">
        <v>1</v>
      </c>
    </row>
    <row r="5" customFormat="false" ht="15" hidden="false" customHeight="false" outlineLevel="0" collapsed="false">
      <c r="B5" s="3" t="s">
        <v>2</v>
      </c>
    </row>
    <row r="6" customFormat="false" ht="45" hidden="false" customHeight="true" outlineLevel="0" collapsed="false">
      <c r="B6" s="4" t="s">
        <v>3</v>
      </c>
      <c r="C6" s="4"/>
      <c r="D6" s="4"/>
    </row>
    <row r="7" customFormat="false" ht="30" hidden="false" customHeight="true" outlineLevel="0" collapsed="false">
      <c r="B7" s="4" t="s">
        <v>4</v>
      </c>
      <c r="C7" s="4"/>
      <c r="D7" s="4"/>
    </row>
    <row r="9" customFormat="false" ht="15" hidden="false" customHeight="false" outlineLevel="0" collapsed="false">
      <c r="B9" s="3" t="s">
        <v>5</v>
      </c>
    </row>
    <row r="10" customFormat="false" ht="30" hidden="false" customHeight="true" outlineLevel="0" collapsed="false">
      <c r="B10" s="4" t="s">
        <v>6</v>
      </c>
      <c r="C10" s="4"/>
      <c r="D10" s="4"/>
    </row>
    <row r="11" customFormat="false" ht="15" hidden="false" customHeight="false" outlineLevel="0" collapsed="false">
      <c r="B11" s="5" t="s">
        <v>7</v>
      </c>
      <c r="C11" s="5" t="s">
        <v>8</v>
      </c>
      <c r="D11" s="5" t="s">
        <v>9</v>
      </c>
    </row>
    <row r="12" customFormat="false" ht="33.75" hidden="false" customHeight="true" outlineLevel="0" collapsed="false">
      <c r="B12" s="6" t="s">
        <v>10</v>
      </c>
      <c r="C12" s="7" t="s">
        <v>11</v>
      </c>
      <c r="D12" s="7" t="s">
        <v>12</v>
      </c>
    </row>
    <row r="13" customFormat="false" ht="33.75" hidden="false" customHeight="true" outlineLevel="0" collapsed="false">
      <c r="B13" s="6" t="s">
        <v>13</v>
      </c>
      <c r="C13" s="7" t="s">
        <v>14</v>
      </c>
      <c r="D13" s="7" t="s">
        <v>15</v>
      </c>
    </row>
    <row r="14" customFormat="false" ht="33.75" hidden="false" customHeight="true" outlineLevel="0" collapsed="false">
      <c r="B14" s="6" t="s">
        <v>16</v>
      </c>
      <c r="C14" s="7" t="s">
        <v>17</v>
      </c>
      <c r="D14" s="7" t="s">
        <v>18</v>
      </c>
    </row>
    <row r="15" customFormat="false" ht="33.75" hidden="false" customHeight="true" outlineLevel="0" collapsed="false">
      <c r="B15" s="6" t="s">
        <v>19</v>
      </c>
      <c r="C15" s="7" t="s">
        <v>20</v>
      </c>
      <c r="D15" s="7" t="s">
        <v>21</v>
      </c>
    </row>
    <row r="16" customFormat="false" ht="30" hidden="false" customHeight="true" outlineLevel="0" collapsed="false">
      <c r="B16" s="4" t="s">
        <v>22</v>
      </c>
      <c r="C16" s="4"/>
      <c r="D16" s="4"/>
    </row>
    <row r="18" customFormat="false" ht="15" hidden="false" customHeight="false" outlineLevel="0" collapsed="false">
      <c r="B18" s="3" t="s">
        <v>23</v>
      </c>
    </row>
    <row r="19" customFormat="false" ht="15.75" hidden="false" customHeight="true" outlineLevel="0" collapsed="false">
      <c r="B19" s="8" t="s">
        <v>19</v>
      </c>
      <c r="C19" s="4" t="s">
        <v>24</v>
      </c>
      <c r="D19" s="4"/>
    </row>
    <row r="20" customFormat="false" ht="15.75" hidden="false" customHeight="true" outlineLevel="0" collapsed="false">
      <c r="B20" s="8" t="s">
        <v>25</v>
      </c>
      <c r="C20" s="4" t="s">
        <v>26</v>
      </c>
      <c r="D20" s="4"/>
    </row>
    <row r="21" customFormat="false" ht="30" hidden="false" customHeight="true" outlineLevel="0" collapsed="false">
      <c r="B21" s="8" t="s">
        <v>27</v>
      </c>
      <c r="C21" s="4" t="s">
        <v>28</v>
      </c>
      <c r="D21" s="4"/>
    </row>
    <row r="22" customFormat="false" ht="15.75" hidden="false" customHeight="true" outlineLevel="0" collapsed="false">
      <c r="B22" s="8" t="s">
        <v>10</v>
      </c>
      <c r="C22" s="4" t="s">
        <v>29</v>
      </c>
      <c r="D22" s="4"/>
    </row>
    <row r="23" customFormat="false" ht="30" hidden="false" customHeight="true" outlineLevel="0" collapsed="false">
      <c r="B23" s="8" t="s">
        <v>16</v>
      </c>
      <c r="C23" s="4" t="s">
        <v>30</v>
      </c>
      <c r="D23" s="4"/>
    </row>
    <row r="25" customFormat="false" ht="15" hidden="false" customHeight="false" outlineLevel="0" collapsed="false">
      <c r="B25" s="3" t="s">
        <v>31</v>
      </c>
    </row>
    <row r="26" customFormat="false" ht="15.75" hidden="false" customHeight="true" outlineLevel="0" collapsed="false">
      <c r="B26" s="4" t="s">
        <v>32</v>
      </c>
      <c r="C26" s="4"/>
      <c r="D26" s="4"/>
    </row>
    <row r="27" customFormat="false" ht="15.75" hidden="false" customHeight="true" outlineLevel="0" collapsed="false">
      <c r="B27" s="4" t="s">
        <v>33</v>
      </c>
      <c r="C27" s="4"/>
      <c r="D27" s="4"/>
    </row>
    <row r="28" customFormat="false" ht="30" hidden="false" customHeight="true" outlineLevel="0" collapsed="false">
      <c r="B28" s="4" t="s">
        <v>34</v>
      </c>
      <c r="C28" s="4"/>
      <c r="D28" s="4"/>
    </row>
    <row r="29" customFormat="false" ht="15.75" hidden="false" customHeight="true" outlineLevel="0" collapsed="false">
      <c r="B29" s="4" t="s">
        <v>35</v>
      </c>
      <c r="C29" s="4"/>
      <c r="D29" s="4"/>
    </row>
    <row r="31" customFormat="false" ht="15" hidden="false" customHeight="false" outlineLevel="0" collapsed="false">
      <c r="B31" s="3" t="s">
        <v>36</v>
      </c>
    </row>
    <row r="32" customFormat="false" ht="30" hidden="false" customHeight="true" outlineLevel="0" collapsed="false">
      <c r="B32" s="4" t="s">
        <v>37</v>
      </c>
      <c r="C32" s="4"/>
      <c r="D32" s="4"/>
    </row>
    <row r="33" customFormat="false" ht="30" hidden="false" customHeight="true" outlineLevel="0" collapsed="false">
      <c r="B33" s="4" t="s">
        <v>38</v>
      </c>
      <c r="C33" s="4"/>
      <c r="D33" s="4"/>
    </row>
    <row r="34" customFormat="false" ht="15.75" hidden="false" customHeight="true" outlineLevel="0" collapsed="false">
      <c r="B34" s="4" t="s">
        <v>39</v>
      </c>
      <c r="C34" s="4"/>
      <c r="D34" s="4"/>
    </row>
    <row r="35" customFormat="false" ht="30" hidden="false" customHeight="true" outlineLevel="0" collapsed="false">
      <c r="B35" s="4" t="s">
        <v>40</v>
      </c>
      <c r="C35" s="4"/>
      <c r="D35" s="4"/>
    </row>
    <row r="36" customFormat="false" ht="15.75" hidden="false" customHeight="true" outlineLevel="0" collapsed="false">
      <c r="B36" s="4" t="s">
        <v>41</v>
      </c>
      <c r="C36" s="4"/>
      <c r="D36" s="4"/>
    </row>
  </sheetData>
  <mergeCells count="18">
    <mergeCell ref="B6:D6"/>
    <mergeCell ref="B7:D7"/>
    <mergeCell ref="B10:D10"/>
    <mergeCell ref="B16:D16"/>
    <mergeCell ref="C19:D19"/>
    <mergeCell ref="C20:D20"/>
    <mergeCell ref="C21:D21"/>
    <mergeCell ref="C22:D22"/>
    <mergeCell ref="C23:D23"/>
    <mergeCell ref="B26:D26"/>
    <mergeCell ref="B27:D27"/>
    <mergeCell ref="B28:D28"/>
    <mergeCell ref="B29:D29"/>
    <mergeCell ref="B32:D32"/>
    <mergeCell ref="B33:D33"/>
    <mergeCell ref="B34:D34"/>
    <mergeCell ref="B35:D35"/>
    <mergeCell ref="B36:D36"/>
  </mergeCells>
  <printOptions headings="false" gridLines="false" gridLinesSet="true" horizontalCentered="tru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A5F"/>
    <pageSetUpPr fitToPage="true"/>
  </sheetPr>
  <dimension ref="A1:N3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3" min="2" style="0" width="12"/>
    <col collapsed="false" customWidth="true" hidden="false" outlineLevel="0" max="4" min="4" style="0" width="10"/>
    <col collapsed="false" customWidth="true" hidden="false" outlineLevel="0" max="6" min="5" style="0" width="11"/>
    <col collapsed="false" customWidth="true" hidden="false" outlineLevel="0" max="7" min="7" style="0" width="13"/>
    <col collapsed="false" customWidth="true" hidden="false" outlineLevel="0" max="8" min="8" style="0" width="12"/>
    <col collapsed="false" customWidth="true" hidden="false" outlineLevel="0" max="9" min="9" style="0" width="3"/>
    <col collapsed="false" customWidth="true" hidden="false" outlineLevel="0" max="10" min="10" style="0" width="22"/>
    <col collapsed="false" customWidth="true" hidden="false" outlineLevel="0" max="11" min="11" style="0" width="12"/>
    <col collapsed="false" customWidth="true" hidden="false" outlineLevel="0" max="12" min="12" style="0" width="10"/>
    <col collapsed="false" customWidth="true" hidden="false" outlineLevel="0" max="13" min="13" style="0" width="12"/>
    <col collapsed="false" customWidth="true" hidden="false" outlineLevel="0" max="14" min="14" style="0" width="11"/>
  </cols>
  <sheetData>
    <row r="1" customFormat="false" ht="19.7" hidden="false" customHeight="false" outlineLevel="0" collapsed="false">
      <c r="A1" s="9" t="s">
        <v>42</v>
      </c>
    </row>
    <row r="2" customFormat="false" ht="15" hidden="false" customHeight="false" outlineLevel="0" collapsed="false">
      <c r="A2" s="2" t="s">
        <v>43</v>
      </c>
    </row>
    <row r="4" customFormat="false" ht="25.5" hidden="false" customHeight="true" outlineLevel="0" collapsed="false">
      <c r="B4" s="10" t="s">
        <v>44</v>
      </c>
      <c r="C4" s="10"/>
      <c r="D4" s="10" t="s">
        <v>45</v>
      </c>
      <c r="E4" s="10"/>
      <c r="F4" s="10" t="s">
        <v>46</v>
      </c>
      <c r="G4" s="10"/>
      <c r="H4" s="10" t="s">
        <v>47</v>
      </c>
      <c r="I4" s="10"/>
      <c r="J4" s="10" t="s">
        <v>48</v>
      </c>
      <c r="K4" s="10"/>
    </row>
    <row r="5" customFormat="false" ht="30" hidden="false" customHeight="true" outlineLevel="0" collapsed="false">
      <c r="B5" s="11" t="n">
        <f aca="false">COUNTIF(Clean_Data!$M$6:$M$805,"Yes")</f>
        <v>310</v>
      </c>
      <c r="C5" s="11"/>
      <c r="D5" s="12" t="n">
        <f aca="false">COUNTIFS(Clean_Data!$M$6:$M$805,"Yes",Clean_Data!$H$6:$H$805,"Open")</f>
        <v>22</v>
      </c>
      <c r="E5" s="12"/>
      <c r="F5" s="13" t="n">
        <f aca="false">AVERAGEIFS(Clean_Data!$N$6:$N$805,Clean_Data!$M$6:$M$805,"Yes")</f>
        <v>3.61565836298932</v>
      </c>
      <c r="G5" s="13"/>
      <c r="H5" s="14" t="n">
        <f aca="false">COUNTIFS(Clean_Data!$M$6:$M$805,"Yes",Clean_Data!$P$6:$P$805,"Yes")/(COUNTIFS(Clean_Data!$M$6:$M$805,"Yes",Clean_Data!$P$6:$P$805,"Yes")+COUNTIFS(Clean_Data!$M$6:$M$805,"Yes",Clean_Data!$P$6:$P$805,"No"))</f>
        <v>0.843416370106762</v>
      </c>
      <c r="I5" s="14"/>
      <c r="J5" s="15" t="n">
        <f aca="false">SUMIFS(Clean_Data!$J$6:$J$805,Clean_Data!$M$6:$M$805,"Yes")</f>
        <v>86256.66</v>
      </c>
      <c r="K5" s="15"/>
    </row>
    <row r="8" customFormat="false" ht="15" hidden="false" customHeight="false" outlineLevel="0" collapsed="false">
      <c r="B8" s="16" t="s">
        <v>49</v>
      </c>
      <c r="C8" s="17"/>
      <c r="D8" s="17"/>
      <c r="E8" s="17"/>
      <c r="F8" s="17"/>
      <c r="G8" s="17"/>
      <c r="H8" s="17"/>
      <c r="J8" s="16" t="s">
        <v>50</v>
      </c>
      <c r="K8" s="17"/>
      <c r="L8" s="17"/>
      <c r="M8" s="17"/>
      <c r="N8" s="17"/>
    </row>
    <row r="9" customFormat="false" ht="31.5" hidden="false" customHeight="true" outlineLevel="0" collapsed="false">
      <c r="B9" s="18" t="s">
        <v>51</v>
      </c>
      <c r="C9" s="18"/>
      <c r="D9" s="18" t="s">
        <v>52</v>
      </c>
      <c r="E9" s="18" t="s">
        <v>53</v>
      </c>
      <c r="F9" s="18" t="s">
        <v>54</v>
      </c>
      <c r="G9" s="18" t="s">
        <v>55</v>
      </c>
      <c r="H9" s="18" t="s">
        <v>56</v>
      </c>
      <c r="J9" s="18" t="s">
        <v>57</v>
      </c>
      <c r="K9" s="18" t="s">
        <v>53</v>
      </c>
      <c r="L9" s="18" t="s">
        <v>58</v>
      </c>
      <c r="M9" s="18" t="s">
        <v>56</v>
      </c>
      <c r="N9" s="18" t="s">
        <v>59</v>
      </c>
    </row>
    <row r="10" customFormat="false" ht="15" hidden="false" customHeight="false" outlineLevel="0" collapsed="false">
      <c r="B10" s="19" t="s">
        <v>60</v>
      </c>
      <c r="C10" s="19"/>
      <c r="D10" s="20" t="n">
        <f aca="false">INDEX(Cleanup_Rules!$Q$12:$Q$15,MATCH(B10,Cleanup_Rules!$P$12:$P$15,0))</f>
        <v>120</v>
      </c>
      <c r="E10" s="20" t="n">
        <f aca="false">COUNTIFS(Clean_Data!$M$6:$M$805,"Yes",Clean_Data!$D$6:$D$805,B10)</f>
        <v>98</v>
      </c>
      <c r="F10" s="21" t="n">
        <f aca="false">E10/D10*100</f>
        <v>81.6666666666667</v>
      </c>
      <c r="G10" s="21" t="n">
        <f aca="false">COUNTIFS(Clean_Data!$M$6:$M$805,"Yes",Clean_Data!$D$6:$D$805,B10,Clean_Data!$E$6:$E$805,"HVAC")/D10*100</f>
        <v>16.6666666666667</v>
      </c>
      <c r="H10" s="22" t="n">
        <f aca="false">IFERROR(COUNTIFS(Clean_Data!$M$6:$M$805,"Yes",Clean_Data!$D$6:$D$805,B10,Clean_Data!$P$6:$P$805,"Yes")/(COUNTIFS(Clean_Data!$M$6:$M$805,"Yes",Clean_Data!$D$6:$D$805,B10,Clean_Data!$P$6:$P$805,"Yes")+COUNTIFS(Clean_Data!$M$6:$M$805,"Yes",Clean_Data!$D$6:$D$805,B10,Clean_Data!$P$6:$P$805,"No")),0)</f>
        <v>0.866666666666667</v>
      </c>
      <c r="J10" s="19" t="s">
        <v>61</v>
      </c>
      <c r="K10" s="20" t="n">
        <f aca="false">COUNTIFS(Clean_Data!$M$6:$M$805,"Yes",Clean_Data!$G$6:$G$805,J10)</f>
        <v>176</v>
      </c>
      <c r="L10" s="21" t="n">
        <f aca="false">IFERROR(AVERAGEIFS(Clean_Data!$N$6:$N$805,Clean_Data!$M$6:$M$805,"Yes",Clean_Data!$G$6:$G$805,J10),0)</f>
        <v>3.22424242424242</v>
      </c>
      <c r="M10" s="22" t="n">
        <f aca="false">IFERROR(COUNTIFS(Clean_Data!$M$6:$M$805,"Yes",Clean_Data!$G$6:$G$805,J10,Clean_Data!$P$6:$P$805,"Yes")/(COUNTIFS(Clean_Data!$M$6:$M$805,"Yes",Clean_Data!$G$6:$G$805,J10,Clean_Data!$P$6:$P$805,"Yes")+COUNTIFS(Clean_Data!$M$6:$M$805,"Yes",Clean_Data!$G$6:$G$805,J10,Clean_Data!$P$6:$P$805,"No")),0)</f>
        <v>0.921212121212121</v>
      </c>
      <c r="N10" s="23" t="n">
        <f aca="false">SUMIFS(Clean_Data!$J$6:$J$805,Clean_Data!$M$6:$M$805,"Yes",Clean_Data!$G$6:$G$805,J10)</f>
        <v>8003.21</v>
      </c>
    </row>
    <row r="11" customFormat="false" ht="15" hidden="false" customHeight="false" outlineLevel="0" collapsed="false">
      <c r="B11" s="19" t="s">
        <v>62</v>
      </c>
      <c r="C11" s="19"/>
      <c r="D11" s="20" t="n">
        <f aca="false">INDEX(Cleanup_Rules!$Q$12:$Q$15,MATCH(B11,Cleanup_Rules!$P$12:$P$15,0))</f>
        <v>60</v>
      </c>
      <c r="E11" s="20" t="n">
        <f aca="false">COUNTIFS(Clean_Data!$M$6:$M$805,"Yes",Clean_Data!$D$6:$D$805,B11)</f>
        <v>49</v>
      </c>
      <c r="F11" s="21" t="n">
        <f aca="false">E11/D11*100</f>
        <v>81.6666666666667</v>
      </c>
      <c r="G11" s="21" t="n">
        <f aca="false">COUNTIFS(Clean_Data!$M$6:$M$805,"Yes",Clean_Data!$D$6:$D$805,B11,Clean_Data!$E$6:$E$805,"HVAC")/D11*100</f>
        <v>23.3333333333333</v>
      </c>
      <c r="H11" s="22" t="n">
        <f aca="false">IFERROR(COUNTIFS(Clean_Data!$M$6:$M$805,"Yes",Clean_Data!$D$6:$D$805,B11,Clean_Data!$P$6:$P$805,"Yes")/(COUNTIFS(Clean_Data!$M$6:$M$805,"Yes",Clean_Data!$D$6:$D$805,B11,Clean_Data!$P$6:$P$805,"Yes")+COUNTIFS(Clean_Data!$M$6:$M$805,"Yes",Clean_Data!$D$6:$D$805,B11,Clean_Data!$P$6:$P$805,"No")),0)</f>
        <v>0.822222222222222</v>
      </c>
      <c r="J11" s="19" t="s">
        <v>63</v>
      </c>
      <c r="K11" s="20" t="n">
        <f aca="false">COUNTIFS(Clean_Data!$M$6:$M$805,"Yes",Clean_Data!$G$6:$G$805,J11)</f>
        <v>61</v>
      </c>
      <c r="L11" s="21" t="n">
        <f aca="false">IFERROR(AVERAGEIFS(Clean_Data!$N$6:$N$805,Clean_Data!$M$6:$M$805,"Yes",Clean_Data!$G$6:$G$805,J11),0)</f>
        <v>5.64150943396226</v>
      </c>
      <c r="M11" s="22" t="n">
        <f aca="false">IFERROR(COUNTIFS(Clean_Data!$M$6:$M$805,"Yes",Clean_Data!$G$6:$G$805,J11,Clean_Data!$P$6:$P$805,"Yes")/(COUNTIFS(Clean_Data!$M$6:$M$805,"Yes",Clean_Data!$G$6:$G$805,J11,Clean_Data!$P$6:$P$805,"Yes")+COUNTIFS(Clean_Data!$M$6:$M$805,"Yes",Clean_Data!$G$6:$G$805,J11,Clean_Data!$P$6:$P$805,"No")),0)</f>
        <v>0.528301886792453</v>
      </c>
      <c r="N11" s="23" t="n">
        <f aca="false">SUMIFS(Clean_Data!$J$6:$J$805,Clean_Data!$M$6:$M$805,"Yes",Clean_Data!$G$6:$G$805,J11)</f>
        <v>50597.99</v>
      </c>
    </row>
    <row r="12" customFormat="false" ht="15" hidden="false" customHeight="false" outlineLevel="0" collapsed="false">
      <c r="B12" s="19" t="s">
        <v>64</v>
      </c>
      <c r="C12" s="19"/>
      <c r="D12" s="20" t="n">
        <f aca="false">INDEX(Cleanup_Rules!$Q$12:$Q$15,MATCH(B12,Cleanup_Rules!$P$12:$P$15,0))</f>
        <v>90</v>
      </c>
      <c r="E12" s="20" t="n">
        <f aca="false">COUNTIFS(Clean_Data!$M$6:$M$805,"Yes",Clean_Data!$D$6:$D$805,B12)</f>
        <v>73</v>
      </c>
      <c r="F12" s="21" t="n">
        <f aca="false">E12/D12*100</f>
        <v>81.1111111111111</v>
      </c>
      <c r="G12" s="21" t="n">
        <f aca="false">COUNTIFS(Clean_Data!$M$6:$M$805,"Yes",Clean_Data!$D$6:$D$805,B12,Clean_Data!$E$6:$E$805,"HVAC")/D12*100</f>
        <v>22.2222222222222</v>
      </c>
      <c r="H12" s="22" t="n">
        <f aca="false">IFERROR(COUNTIFS(Clean_Data!$M$6:$M$805,"Yes",Clean_Data!$D$6:$D$805,B12,Clean_Data!$P$6:$P$805,"Yes")/(COUNTIFS(Clean_Data!$M$6:$M$805,"Yes",Clean_Data!$D$6:$D$805,B12,Clean_Data!$P$6:$P$805,"Yes")+COUNTIFS(Clean_Data!$M$6:$M$805,"Yes",Clean_Data!$D$6:$D$805,B12,Clean_Data!$P$6:$P$805,"No")),0)</f>
        <v>0.830769230769231</v>
      </c>
      <c r="J12" s="19" t="s">
        <v>65</v>
      </c>
      <c r="K12" s="20" t="n">
        <f aca="false">COUNTIFS(Clean_Data!$M$6:$M$805,"Yes",Clean_Data!$G$6:$G$805,J12)</f>
        <v>31</v>
      </c>
      <c r="L12" s="21" t="n">
        <f aca="false">IFERROR(AVERAGEIFS(Clean_Data!$N$6:$N$805,Clean_Data!$M$6:$M$805,"Yes",Clean_Data!$G$6:$G$805,J12),0)</f>
        <v>3.18518518518519</v>
      </c>
      <c r="M12" s="22" t="n">
        <f aca="false">IFERROR(COUNTIFS(Clean_Data!$M$6:$M$805,"Yes",Clean_Data!$G$6:$G$805,J12,Clean_Data!$P$6:$P$805,"Yes")/(COUNTIFS(Clean_Data!$M$6:$M$805,"Yes",Clean_Data!$G$6:$G$805,J12,Clean_Data!$P$6:$P$805,"Yes")+COUNTIFS(Clean_Data!$M$6:$M$805,"Yes",Clean_Data!$G$6:$G$805,J12,Clean_Data!$P$6:$P$805,"No")),0)</f>
        <v>0.888888888888889</v>
      </c>
      <c r="N12" s="23" t="n">
        <f aca="false">SUMIFS(Clean_Data!$J$6:$J$805,Clean_Data!$M$6:$M$805,"Yes",Clean_Data!$G$6:$G$805,J12)</f>
        <v>17730.05</v>
      </c>
    </row>
    <row r="13" customFormat="false" ht="15" hidden="false" customHeight="false" outlineLevel="0" collapsed="false">
      <c r="B13" s="19" t="s">
        <v>66</v>
      </c>
      <c r="C13" s="19"/>
      <c r="D13" s="20" t="n">
        <f aca="false">INDEX(Cleanup_Rules!$Q$12:$Q$15,MATCH(B13,Cleanup_Rules!$P$12:$P$15,0))</f>
        <v>110</v>
      </c>
      <c r="E13" s="20" t="n">
        <f aca="false">COUNTIFS(Clean_Data!$M$6:$M$805,"Yes",Clean_Data!$D$6:$D$805,B13)</f>
        <v>90</v>
      </c>
      <c r="F13" s="21" t="n">
        <f aca="false">E13/D13*100</f>
        <v>81.8181818181818</v>
      </c>
      <c r="G13" s="21" t="n">
        <f aca="false">COUNTIFS(Clean_Data!$M$6:$M$805,"Yes",Clean_Data!$D$6:$D$805,B13,Clean_Data!$E$6:$E$805,"HVAC")/D13*100</f>
        <v>33.6363636363636</v>
      </c>
      <c r="H13" s="22" t="n">
        <f aca="false">IFERROR(COUNTIFS(Clean_Data!$M$6:$M$805,"Yes",Clean_Data!$D$6:$D$805,B13,Clean_Data!$P$6:$P$805,"Yes")/(COUNTIFS(Clean_Data!$M$6:$M$805,"Yes",Clean_Data!$D$6:$D$805,B13,Clean_Data!$P$6:$P$805,"Yes")+COUNTIFS(Clean_Data!$M$6:$M$805,"Yes",Clean_Data!$D$6:$D$805,B13,Clean_Data!$P$6:$P$805,"No")),0)</f>
        <v>0.839506172839506</v>
      </c>
      <c r="J13" s="19" t="s">
        <v>67</v>
      </c>
      <c r="K13" s="20" t="n">
        <f aca="false">COUNTIFS(Clean_Data!$M$6:$M$805,"Yes",Clean_Data!$G$6:$G$805,J13)</f>
        <v>15</v>
      </c>
      <c r="L13" s="21" t="n">
        <f aca="false">IFERROR(AVERAGEIFS(Clean_Data!$N$6:$N$805,Clean_Data!$M$6:$M$805,"Yes",Clean_Data!$G$6:$G$805,J13),0)</f>
        <v>2.84615384615385</v>
      </c>
      <c r="M13" s="22" t="n">
        <f aca="false">IFERROR(COUNTIFS(Clean_Data!$M$6:$M$805,"Yes",Clean_Data!$G$6:$G$805,J13,Clean_Data!$P$6:$P$805,"Yes")/(COUNTIFS(Clean_Data!$M$6:$M$805,"Yes",Clean_Data!$G$6:$G$805,J13,Clean_Data!$P$6:$P$805,"Yes")+COUNTIFS(Clean_Data!$M$6:$M$805,"Yes",Clean_Data!$G$6:$G$805,J13,Clean_Data!$P$6:$P$805,"No")),0)</f>
        <v>1</v>
      </c>
      <c r="N13" s="23" t="n">
        <f aca="false">SUMIFS(Clean_Data!$J$6:$J$805,Clean_Data!$M$6:$M$805,"Yes",Clean_Data!$G$6:$G$805,J13)</f>
        <v>5628.87</v>
      </c>
    </row>
    <row r="14" customFormat="false" ht="15" hidden="false" customHeight="false" outlineLevel="0" collapsed="false">
      <c r="J14" s="19" t="s">
        <v>68</v>
      </c>
      <c r="K14" s="20" t="n">
        <f aca="false">COUNTIFS(Clean_Data!$M$6:$M$805,"Yes",Clean_Data!$G$6:$G$805,J14)</f>
        <v>27</v>
      </c>
      <c r="L14" s="21" t="n">
        <f aca="false">IFERROR(AVERAGEIFS(Clean_Data!$N$6:$N$805,Clean_Data!$M$6:$M$805,"Yes",Clean_Data!$G$6:$G$805,J14),0)</f>
        <v>2.69565217391304</v>
      </c>
      <c r="M14" s="22" t="n">
        <f aca="false">IFERROR(COUNTIFS(Clean_Data!$M$6:$M$805,"Yes",Clean_Data!$G$6:$G$805,J14,Clean_Data!$P$6:$P$805,"Yes")/(COUNTIFS(Clean_Data!$M$6:$M$805,"Yes",Clean_Data!$G$6:$G$805,J14,Clean_Data!$P$6:$P$805,"Yes")+COUNTIFS(Clean_Data!$M$6:$M$805,"Yes",Clean_Data!$G$6:$G$805,J14,Clean_Data!$P$6:$P$805,"No")),0)</f>
        <v>0.869565217391304</v>
      </c>
      <c r="N14" s="23" t="n">
        <f aca="false">SUMIFS(Clean_Data!$J$6:$J$805,Clean_Data!$M$6:$M$805,"Yes",Clean_Data!$G$6:$G$805,J14)</f>
        <v>4296.54</v>
      </c>
    </row>
    <row r="17" customFormat="false" ht="15" hidden="false" customHeight="false" outlineLevel="0" collapsed="false">
      <c r="B17" s="16" t="s">
        <v>69</v>
      </c>
      <c r="C17" s="17"/>
      <c r="D17" s="17"/>
      <c r="E17" s="17"/>
      <c r="F17" s="17"/>
      <c r="G17" s="17"/>
      <c r="H17" s="17"/>
      <c r="J17" s="16" t="s">
        <v>70</v>
      </c>
      <c r="K17" s="17"/>
      <c r="L17" s="17"/>
      <c r="M17" s="17"/>
      <c r="N17" s="17"/>
    </row>
    <row r="18" customFormat="false" ht="30" hidden="false" customHeight="true" outlineLevel="0" collapsed="false">
      <c r="B18" s="18" t="s">
        <v>71</v>
      </c>
      <c r="C18" s="18"/>
      <c r="D18" s="18" t="s">
        <v>53</v>
      </c>
      <c r="E18" s="18" t="s">
        <v>72</v>
      </c>
      <c r="F18" s="18" t="s">
        <v>58</v>
      </c>
      <c r="G18" s="18" t="s">
        <v>56</v>
      </c>
      <c r="H18" s="18" t="s">
        <v>59</v>
      </c>
      <c r="J18" s="18" t="s">
        <v>73</v>
      </c>
      <c r="K18" s="18" t="s">
        <v>74</v>
      </c>
      <c r="L18" s="18" t="s">
        <v>53</v>
      </c>
      <c r="M18" s="18" t="s">
        <v>58</v>
      </c>
      <c r="N18" s="18" t="s">
        <v>56</v>
      </c>
    </row>
    <row r="19" customFormat="false" ht="15" hidden="false" customHeight="false" outlineLevel="0" collapsed="false">
      <c r="B19" s="19" t="s">
        <v>75</v>
      </c>
      <c r="C19" s="19"/>
      <c r="D19" s="20" t="n">
        <f aca="false">COUNTIFS(Clean_Data!$M$6:$M$805,"Yes",Clean_Data!$E$6:$E$805,B19)</f>
        <v>91</v>
      </c>
      <c r="E19" s="22" t="n">
        <f aca="false">D19/$B$5</f>
        <v>0.293548387096774</v>
      </c>
      <c r="F19" s="21" t="n">
        <f aca="false">IFERROR(AVERAGEIFS(Clean_Data!$N$6:$N$805,Clean_Data!$M$6:$M$805,"Yes",Clean_Data!$E$6:$E$805,B19),0)</f>
        <v>4.79746835443038</v>
      </c>
      <c r="G19" s="22" t="n">
        <f aca="false">IFERROR(COUNTIFS(Clean_Data!$M$6:$M$805,"Yes",Clean_Data!$E$6:$E$805,B19,Clean_Data!$P$6:$P$805,"Yes")/(COUNTIFS(Clean_Data!$M$6:$M$805,"Yes",Clean_Data!$E$6:$E$805,B19,Clean_Data!$P$6:$P$805,"Yes")+COUNTIFS(Clean_Data!$M$6:$M$805,"Yes",Clean_Data!$E$6:$E$805,B19,Clean_Data!$P$6:$P$805,"No")),0)</f>
        <v>0.670886075949367</v>
      </c>
      <c r="H19" s="23" t="n">
        <f aca="false">SUMIFS(Clean_Data!$J$6:$J$805,Clean_Data!$M$6:$M$805,"Yes",Clean_Data!$E$6:$E$805,B19)</f>
        <v>52029.35</v>
      </c>
      <c r="J19" s="19" t="s">
        <v>76</v>
      </c>
      <c r="K19" s="20" t="n">
        <f aca="false">INDEX(Cleanup_Rules!$Q$6:$Q$8,MATCH(J19,Cleanup_Rules!$P$6:$P$8,0))</f>
        <v>1</v>
      </c>
      <c r="L19" s="20" t="n">
        <f aca="false">COUNTIFS(Clean_Data!$M$6:$M$805,"Yes",Clean_Data!$F$6:$F$805,J19)</f>
        <v>31</v>
      </c>
      <c r="M19" s="21" t="n">
        <f aca="false">IFERROR(AVERAGEIFS(Clean_Data!$N$6:$N$805,Clean_Data!$M$6:$M$805,"Yes",Clean_Data!$F$6:$F$805,J19),0)</f>
        <v>0.766666666666667</v>
      </c>
      <c r="N19" s="22" t="n">
        <f aca="false">IFERROR(COUNTIFS(Clean_Data!$M$6:$M$805,"Yes",Clean_Data!$F$6:$F$805,J19,Clean_Data!$P$6:$P$805,"Yes")/(COUNTIFS(Clean_Data!$M$6:$M$805,"Yes",Clean_Data!$F$6:$F$805,J19,Clean_Data!$P$6:$P$805,"Yes")+COUNTIFS(Clean_Data!$M$6:$M$805,"Yes",Clean_Data!$F$6:$F$805,J19,Clean_Data!$P$6:$P$805,"No")),0)</f>
        <v>0.8</v>
      </c>
    </row>
    <row r="20" customFormat="false" ht="15" hidden="false" customHeight="false" outlineLevel="0" collapsed="false">
      <c r="B20" s="19" t="s">
        <v>77</v>
      </c>
      <c r="C20" s="19"/>
      <c r="D20" s="20" t="n">
        <f aca="false">COUNTIFS(Clean_Data!$M$6:$M$805,"Yes",Clean_Data!$E$6:$E$805,B20)</f>
        <v>74</v>
      </c>
      <c r="E20" s="22" t="n">
        <f aca="false">D20/$B$5</f>
        <v>0.238709677419355</v>
      </c>
      <c r="F20" s="21" t="n">
        <f aca="false">IFERROR(AVERAGEIFS(Clean_Data!$N$6:$N$805,Clean_Data!$M$6:$M$805,"Yes",Clean_Data!$E$6:$E$805,B20),0)</f>
        <v>3</v>
      </c>
      <c r="G20" s="22" t="n">
        <f aca="false">IFERROR(COUNTIFS(Clean_Data!$M$6:$M$805,"Yes",Clean_Data!$E$6:$E$805,B20,Clean_Data!$P$6:$P$805,"Yes")/(COUNTIFS(Clean_Data!$M$6:$M$805,"Yes",Clean_Data!$E$6:$E$805,B20,Clean_Data!$P$6:$P$805,"Yes")+COUNTIFS(Clean_Data!$M$6:$M$805,"Yes",Clean_Data!$E$6:$E$805,B20,Clean_Data!$P$6:$P$805,"No")),0)</f>
        <v>0.914285714285714</v>
      </c>
      <c r="H20" s="23" t="n">
        <f aca="false">SUMIFS(Clean_Data!$J$6:$J$805,Clean_Data!$M$6:$M$805,"Yes",Clean_Data!$E$6:$E$805,B20)</f>
        <v>19966.44</v>
      </c>
      <c r="J20" s="19" t="s">
        <v>78</v>
      </c>
      <c r="K20" s="20" t="n">
        <f aca="false">INDEX(Cleanup_Rules!$Q$6:$Q$8,MATCH(J20,Cleanup_Rules!$P$6:$P$8,0))</f>
        <v>3</v>
      </c>
      <c r="L20" s="20" t="n">
        <f aca="false">COUNTIFS(Clean_Data!$M$6:$M$805,"Yes",Clean_Data!$F$6:$F$805,J20)</f>
        <v>90</v>
      </c>
      <c r="M20" s="21" t="n">
        <f aca="false">IFERROR(AVERAGEIFS(Clean_Data!$N$6:$N$805,Clean_Data!$M$6:$M$805,"Yes",Clean_Data!$F$6:$F$805,J20),0)</f>
        <v>2.52380952380952</v>
      </c>
      <c r="N20" s="22" t="n">
        <f aca="false">IFERROR(COUNTIFS(Clean_Data!$M$6:$M$805,"Yes",Clean_Data!$F$6:$F$805,J20,Clean_Data!$P$6:$P$805,"Yes")/(COUNTIFS(Clean_Data!$M$6:$M$805,"Yes",Clean_Data!$F$6:$F$805,J20,Clean_Data!$P$6:$P$805,"Yes")+COUNTIFS(Clean_Data!$M$6:$M$805,"Yes",Clean_Data!$F$6:$F$805,J20,Clean_Data!$P$6:$P$805,"No")),0)</f>
        <v>0.833333333333333</v>
      </c>
    </row>
    <row r="21" customFormat="false" ht="15" hidden="false" customHeight="false" outlineLevel="0" collapsed="false">
      <c r="B21" s="19" t="s">
        <v>79</v>
      </c>
      <c r="C21" s="19"/>
      <c r="D21" s="20" t="n">
        <f aca="false">COUNTIFS(Clean_Data!$M$6:$M$805,"Yes",Clean_Data!$E$6:$E$805,B21)</f>
        <v>52</v>
      </c>
      <c r="E21" s="22" t="n">
        <f aca="false">D21/$B$5</f>
        <v>0.167741935483871</v>
      </c>
      <c r="F21" s="21" t="n">
        <f aca="false">IFERROR(AVERAGEIFS(Clean_Data!$N$6:$N$805,Clean_Data!$M$6:$M$805,"Yes",Clean_Data!$E$6:$E$805,B21),0)</f>
        <v>3.44897959183673</v>
      </c>
      <c r="G21" s="22" t="n">
        <f aca="false">IFERROR(COUNTIFS(Clean_Data!$M$6:$M$805,"Yes",Clean_Data!$E$6:$E$805,B21,Clean_Data!$P$6:$P$805,"Yes")/(COUNTIFS(Clean_Data!$M$6:$M$805,"Yes",Clean_Data!$E$6:$E$805,B21,Clean_Data!$P$6:$P$805,"Yes")+COUNTIFS(Clean_Data!$M$6:$M$805,"Yes",Clean_Data!$E$6:$E$805,B21,Clean_Data!$P$6:$P$805,"No")),0)</f>
        <v>0.897959183673469</v>
      </c>
      <c r="H21" s="23" t="n">
        <f aca="false">SUMIFS(Clean_Data!$J$6:$J$805,Clean_Data!$M$6:$M$805,"Yes",Clean_Data!$E$6:$E$805,B21)</f>
        <v>2606.27</v>
      </c>
      <c r="J21" s="19" t="s">
        <v>80</v>
      </c>
      <c r="K21" s="20" t="n">
        <f aca="false">INDEX(Cleanup_Rules!$Q$6:$Q$8,MATCH(J21,Cleanup_Rules!$P$6:$P$8,0))</f>
        <v>7</v>
      </c>
      <c r="L21" s="20" t="n">
        <f aca="false">COUNTIFS(Clean_Data!$M$6:$M$805,"Yes",Clean_Data!$F$6:$F$805,J21)</f>
        <v>189</v>
      </c>
      <c r="M21" s="21" t="n">
        <f aca="false">IFERROR(AVERAGEIFS(Clean_Data!$N$6:$N$805,Clean_Data!$M$6:$M$805,"Yes",Clean_Data!$F$6:$F$805,J21),0)</f>
        <v>4.67664670658683</v>
      </c>
      <c r="N21" s="22" t="n">
        <f aca="false">IFERROR(COUNTIFS(Clean_Data!$M$6:$M$805,"Yes",Clean_Data!$F$6:$F$805,J21,Clean_Data!$P$6:$P$805,"Yes")/(COUNTIFS(Clean_Data!$M$6:$M$805,"Yes",Clean_Data!$F$6:$F$805,J21,Clean_Data!$P$6:$P$805,"Yes")+COUNTIFS(Clean_Data!$M$6:$M$805,"Yes",Clean_Data!$F$6:$F$805,J21,Clean_Data!$P$6:$P$805,"No")),0)</f>
        <v>0.856287425149701</v>
      </c>
    </row>
    <row r="22" customFormat="false" ht="15" hidden="false" customHeight="false" outlineLevel="0" collapsed="false">
      <c r="B22" s="19" t="s">
        <v>81</v>
      </c>
      <c r="C22" s="19"/>
      <c r="D22" s="20" t="n">
        <f aca="false">COUNTIFS(Clean_Data!$M$6:$M$805,"Yes",Clean_Data!$E$6:$E$805,B22)</f>
        <v>28</v>
      </c>
      <c r="E22" s="22" t="n">
        <f aca="false">D22/$B$5</f>
        <v>0.0903225806451613</v>
      </c>
      <c r="F22" s="21" t="n">
        <f aca="false">IFERROR(AVERAGEIFS(Clean_Data!$N$6:$N$805,Clean_Data!$M$6:$M$805,"Yes",Clean_Data!$E$6:$E$805,B22),0)</f>
        <v>2.6</v>
      </c>
      <c r="G22" s="22" t="n">
        <f aca="false">IFERROR(COUNTIFS(Clean_Data!$M$6:$M$805,"Yes",Clean_Data!$E$6:$E$805,B22,Clean_Data!$P$6:$P$805,"Yes")/(COUNTIFS(Clean_Data!$M$6:$M$805,"Yes",Clean_Data!$E$6:$E$805,B22,Clean_Data!$P$6:$P$805,"Yes")+COUNTIFS(Clean_Data!$M$6:$M$805,"Yes",Clean_Data!$E$6:$E$805,B22,Clean_Data!$P$6:$P$805,"No")),0)</f>
        <v>0.96</v>
      </c>
      <c r="H22" s="23" t="n">
        <f aca="false">SUMIFS(Clean_Data!$J$6:$J$805,Clean_Data!$M$6:$M$805,"Yes",Clean_Data!$E$6:$E$805,B22)</f>
        <v>5934.22</v>
      </c>
    </row>
    <row r="23" customFormat="false" ht="15" hidden="false" customHeight="false" outlineLevel="0" collapsed="false">
      <c r="B23" s="19" t="s">
        <v>82</v>
      </c>
      <c r="C23" s="19"/>
      <c r="D23" s="20" t="n">
        <f aca="false">COUNTIFS(Clean_Data!$M$6:$M$805,"Yes",Clean_Data!$E$6:$E$805,B23)</f>
        <v>27</v>
      </c>
      <c r="E23" s="22" t="n">
        <f aca="false">D23/$B$5</f>
        <v>0.0870967741935484</v>
      </c>
      <c r="F23" s="21" t="n">
        <f aca="false">IFERROR(AVERAGEIFS(Clean_Data!$N$6:$N$805,Clean_Data!$M$6:$M$805,"Yes",Clean_Data!$E$6:$E$805,B23),0)</f>
        <v>2.69565217391304</v>
      </c>
      <c r="G23" s="22" t="n">
        <f aca="false">IFERROR(COUNTIFS(Clean_Data!$M$6:$M$805,"Yes",Clean_Data!$E$6:$E$805,B23,Clean_Data!$P$6:$P$805,"Yes")/(COUNTIFS(Clean_Data!$M$6:$M$805,"Yes",Clean_Data!$E$6:$E$805,B23,Clean_Data!$P$6:$P$805,"Yes")+COUNTIFS(Clean_Data!$M$6:$M$805,"Yes",Clean_Data!$E$6:$E$805,B23,Clean_Data!$P$6:$P$805,"No")),0)</f>
        <v>0.869565217391304</v>
      </c>
      <c r="H23" s="23" t="n">
        <f aca="false">SUMIFS(Clean_Data!$J$6:$J$805,Clean_Data!$M$6:$M$805,"Yes",Clean_Data!$E$6:$E$805,B23)</f>
        <v>4296.54</v>
      </c>
    </row>
    <row r="24" customFormat="false" ht="15" hidden="false" customHeight="false" outlineLevel="0" collapsed="false">
      <c r="B24" s="19" t="s">
        <v>83</v>
      </c>
      <c r="C24" s="19"/>
      <c r="D24" s="20" t="n">
        <f aca="false">COUNTIFS(Clean_Data!$M$6:$M$805,"Yes",Clean_Data!$E$6:$E$805,B24)</f>
        <v>38</v>
      </c>
      <c r="E24" s="22" t="n">
        <f aca="false">D24/$B$5</f>
        <v>0.12258064516129</v>
      </c>
      <c r="F24" s="21" t="n">
        <f aca="false">IFERROR(AVERAGEIFS(Clean_Data!$N$6:$N$805,Clean_Data!$M$6:$M$805,"Yes",Clean_Data!$E$6:$E$805,B24),0)</f>
        <v>3.74285714285714</v>
      </c>
      <c r="G24" s="22" t="n">
        <f aca="false">IFERROR(COUNTIFS(Clean_Data!$M$6:$M$805,"Yes",Clean_Data!$E$6:$E$805,B24,Clean_Data!$P$6:$P$805,"Yes")/(COUNTIFS(Clean_Data!$M$6:$M$805,"Yes",Clean_Data!$E$6:$E$805,B24,Clean_Data!$P$6:$P$805,"Yes")+COUNTIFS(Clean_Data!$M$6:$M$805,"Yes",Clean_Data!$E$6:$E$805,B24,Clean_Data!$P$6:$P$805,"No")),0)</f>
        <v>0.914285714285714</v>
      </c>
      <c r="H24" s="23" t="n">
        <f aca="false">SUMIFS(Clean_Data!$J$6:$J$805,Clean_Data!$M$6:$M$805,"Yes",Clean_Data!$E$6:$E$805,B24)</f>
        <v>1423.84</v>
      </c>
    </row>
    <row r="27" customFormat="false" ht="15" hidden="false" customHeight="false" outlineLevel="0" collapsed="false">
      <c r="B27" s="16" t="s">
        <v>84</v>
      </c>
      <c r="C27" s="17"/>
      <c r="D27" s="17"/>
      <c r="E27" s="17"/>
    </row>
    <row r="28" customFormat="false" ht="30" hidden="false" customHeight="true" outlineLevel="0" collapsed="false">
      <c r="B28" s="18" t="s">
        <v>85</v>
      </c>
      <c r="C28" s="18"/>
      <c r="D28" s="18" t="s">
        <v>53</v>
      </c>
      <c r="E28" s="18" t="s">
        <v>75</v>
      </c>
    </row>
    <row r="29" customFormat="false" ht="15" hidden="false" customHeight="false" outlineLevel="0" collapsed="false">
      <c r="B29" s="24" t="n">
        <v>46204</v>
      </c>
      <c r="C29" s="24"/>
      <c r="D29" s="20" t="n">
        <f aca="false">COUNTIFS(Clean_Data!$M$6:$M$805,"Yes",Clean_Data!$C$6:$C$805,B29)</f>
        <v>101</v>
      </c>
      <c r="E29" s="20" t="n">
        <f aca="false">COUNTIFS(Clean_Data!$M$6:$M$805,"Yes",Clean_Data!$C$6:$C$805,B29,Clean_Data!$E$6:$E$805,"HVAC")</f>
        <v>33</v>
      </c>
    </row>
    <row r="30" customFormat="false" ht="15" hidden="false" customHeight="false" outlineLevel="0" collapsed="false">
      <c r="B30" s="24" t="n">
        <v>46235</v>
      </c>
      <c r="C30" s="24"/>
      <c r="D30" s="20" t="n">
        <f aca="false">COUNTIFS(Clean_Data!$M$6:$M$805,"Yes",Clean_Data!$C$6:$C$805,B30)</f>
        <v>116</v>
      </c>
      <c r="E30" s="20" t="n">
        <f aca="false">COUNTIFS(Clean_Data!$M$6:$M$805,"Yes",Clean_Data!$C$6:$C$805,B30,Clean_Data!$E$6:$E$805,"HVAC")</f>
        <v>37</v>
      </c>
    </row>
    <row r="31" customFormat="false" ht="15" hidden="false" customHeight="false" outlineLevel="0" collapsed="false">
      <c r="B31" s="24" t="n">
        <v>46266</v>
      </c>
      <c r="C31" s="24"/>
      <c r="D31" s="20" t="n">
        <f aca="false">COUNTIFS(Clean_Data!$M$6:$M$805,"Yes",Clean_Data!$C$6:$C$805,B31)</f>
        <v>93</v>
      </c>
      <c r="E31" s="20" t="n">
        <f aca="false">COUNTIFS(Clean_Data!$M$6:$M$805,"Yes",Clean_Data!$C$6:$C$805,B31,Clean_Data!$E$6:$E$805,"HVAC")</f>
        <v>21</v>
      </c>
    </row>
  </sheetData>
  <mergeCells count="23">
    <mergeCell ref="B4:C4"/>
    <mergeCell ref="D4:E4"/>
    <mergeCell ref="F4:G4"/>
    <mergeCell ref="H4:I4"/>
    <mergeCell ref="J4:K4"/>
    <mergeCell ref="B5:C5"/>
    <mergeCell ref="D5:E5"/>
    <mergeCell ref="F5:G5"/>
    <mergeCell ref="H5:I5"/>
    <mergeCell ref="J5:K5"/>
    <mergeCell ref="B10:C10"/>
    <mergeCell ref="B11:C11"/>
    <mergeCell ref="B12:C12"/>
    <mergeCell ref="B13:C13"/>
    <mergeCell ref="B19:C19"/>
    <mergeCell ref="B20:C20"/>
    <mergeCell ref="B21:C21"/>
    <mergeCell ref="B22:C22"/>
    <mergeCell ref="B23:C23"/>
    <mergeCell ref="B24:C24"/>
    <mergeCell ref="B29:C29"/>
    <mergeCell ref="B30:C30"/>
    <mergeCell ref="B31:C31"/>
  </mergeCells>
  <conditionalFormatting sqref="G10:G13">
    <cfRule type="colorScale" priority="2">
      <colorScale>
        <cfvo type="min" val="0"/>
        <cfvo type="max" val="0"/>
        <color rgb="FFFFFFFF"/>
        <color rgb="FFF2B84B"/>
      </colorScale>
    </cfRule>
  </conditionalFormatting>
  <conditionalFormatting sqref="M10:M14">
    <cfRule type="cellIs" priority="3" operator="lessThan" aboveAverage="0" equalAverage="0" bottom="0" percent="0" rank="0" text="" dxfId="0">
      <formula>0.7</formula>
    </cfRule>
  </conditionalFormatting>
  <conditionalFormatting sqref="H10:H13">
    <cfRule type="cellIs" priority="4" operator="lessThan" aboveAverage="0" equalAverage="0" bottom="0" percent="0" rank="0" text="" dxfId="0">
      <formula>0.7</formula>
    </cfRule>
  </conditionalFormatting>
  <printOptions headings="false" gridLines="false" gridLinesSet="true" horizontalCentered="true" verticalCentered="false"/>
  <pageMargins left="0.4" right="0.4" top="0.5" bottom="0.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A7F8E"/>
    <pageSetUpPr fitToPage="true"/>
  </sheetPr>
  <dimension ref="A1:C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8"/>
    <col collapsed="false" customWidth="true" hidden="false" outlineLevel="0" max="2" min="2" style="0" width="9"/>
    <col collapsed="false" customWidth="true" hidden="false" outlineLevel="0" max="3" min="3" style="0" width="62"/>
  </cols>
  <sheetData>
    <row r="1" customFormat="false" ht="19.7" hidden="false" customHeight="false" outlineLevel="0" collapsed="false">
      <c r="A1" s="9" t="s">
        <v>86</v>
      </c>
    </row>
    <row r="2" customFormat="false" ht="15" hidden="false" customHeight="false" outlineLevel="0" collapsed="false">
      <c r="A2" s="2" t="s">
        <v>87</v>
      </c>
    </row>
    <row r="5" customFormat="false" ht="30" hidden="false" customHeight="true" outlineLevel="0" collapsed="false">
      <c r="A5" s="18" t="s">
        <v>88</v>
      </c>
      <c r="B5" s="18" t="s">
        <v>89</v>
      </c>
      <c r="C5" s="18" t="s">
        <v>90</v>
      </c>
    </row>
    <row r="6" customFormat="false" ht="15" hidden="false" customHeight="false" outlineLevel="0" collapsed="false">
      <c r="A6" s="25" t="s">
        <v>91</v>
      </c>
      <c r="B6" s="26" t="n">
        <f aca="false">COUNTA(Raw_Export!$A$6:$A$805)</f>
        <v>324</v>
      </c>
      <c r="C6" s="25" t="s">
        <v>92</v>
      </c>
    </row>
    <row r="7" customFormat="false" ht="15" hidden="false" customHeight="false" outlineLevel="0" collapsed="false">
      <c r="A7" s="7" t="s">
        <v>93</v>
      </c>
      <c r="B7" s="20" t="n">
        <f aca="false">COUNTIF(Clean_Data!$K$6:$K$805,"Duplicate")</f>
        <v>14</v>
      </c>
      <c r="C7" s="7" t="s">
        <v>94</v>
      </c>
    </row>
    <row r="8" customFormat="false" ht="15" hidden="false" customHeight="false" outlineLevel="0" collapsed="false">
      <c r="A8" s="7" t="s">
        <v>95</v>
      </c>
      <c r="B8" s="20" t="n">
        <f aca="false">COUNTIF(Clean_Data!$Q$6:$Q$805,"*property*")</f>
        <v>59</v>
      </c>
      <c r="C8" s="7" t="s">
        <v>96</v>
      </c>
    </row>
    <row r="9" customFormat="false" ht="15" hidden="false" customHeight="false" outlineLevel="0" collapsed="false">
      <c r="A9" s="7" t="s">
        <v>97</v>
      </c>
      <c r="B9" s="20" t="n">
        <f aca="false">COUNTIF(Clean_Data!$Q$6:$Q$805,"*category*")</f>
        <v>44</v>
      </c>
      <c r="C9" s="7" t="s">
        <v>98</v>
      </c>
    </row>
    <row r="10" customFormat="false" ht="15" hidden="false" customHeight="false" outlineLevel="0" collapsed="false">
      <c r="A10" s="7" t="s">
        <v>99</v>
      </c>
      <c r="B10" s="20" t="n">
        <f aca="false">COUNTIF(Clean_Data!$Q$6:$Q$805,"*priority*")</f>
        <v>74</v>
      </c>
      <c r="C10" s="7" t="s">
        <v>100</v>
      </c>
    </row>
    <row r="11" customFormat="false" ht="15" hidden="false" customHeight="false" outlineLevel="0" collapsed="false">
      <c r="A11" s="7" t="s">
        <v>101</v>
      </c>
      <c r="B11" s="20" t="n">
        <f aca="false">COUNTIF(Clean_Data!$Q$6:$Q$805,"*vendor*")</f>
        <v>42</v>
      </c>
      <c r="C11" s="7" t="s">
        <v>102</v>
      </c>
    </row>
    <row r="12" customFormat="false" ht="15" hidden="false" customHeight="false" outlineLevel="0" collapsed="false">
      <c r="A12" s="7" t="s">
        <v>103</v>
      </c>
      <c r="B12" s="20" t="n">
        <f aca="false">COUNTIF(Clean_Data!$Q$6:$Q$805,"*status*")</f>
        <v>48</v>
      </c>
      <c r="C12" s="7" t="s">
        <v>104</v>
      </c>
    </row>
    <row r="13" customFormat="false" ht="15" hidden="false" customHeight="false" outlineLevel="0" collapsed="false">
      <c r="A13" s="7" t="s">
        <v>105</v>
      </c>
      <c r="B13" s="20" t="n">
        <f aca="false">COUNTIF(Clean_Data!$Q$6:$Q$805,"*cost was text*")</f>
        <v>29</v>
      </c>
      <c r="C13" s="7" t="s">
        <v>106</v>
      </c>
    </row>
    <row r="14" customFormat="false" ht="15" hidden="false" customHeight="false" outlineLevel="0" collapsed="false">
      <c r="A14" s="7" t="s">
        <v>107</v>
      </c>
      <c r="B14" s="20" t="n">
        <f aca="false">COUNTIF(Raw_Export!$J$6:$J$805,"")-COUNTBLANK(Raw_Export!$A$6:$A$805)</f>
        <v>50</v>
      </c>
      <c r="C14" s="7" t="s">
        <v>108</v>
      </c>
    </row>
    <row r="15" customFormat="false" ht="15" hidden="false" customHeight="false" outlineLevel="0" collapsed="false">
      <c r="A15" s="7" t="s">
        <v>109</v>
      </c>
      <c r="B15" s="20" t="n">
        <f aca="false">COUNTIF(Clean_Data!$L$6:$L$805,"Completed before created")</f>
        <v>4</v>
      </c>
      <c r="C15" s="7" t="s">
        <v>110</v>
      </c>
    </row>
    <row r="16" customFormat="false" ht="15" hidden="false" customHeight="false" outlineLevel="0" collapsed="false">
      <c r="A16" s="7" t="s">
        <v>111</v>
      </c>
      <c r="B16" s="20" t="n">
        <f aca="false">COUNTIF(Clean_Data!$L$6:$L$805,"No completion date")</f>
        <v>3</v>
      </c>
      <c r="C16" s="7" t="s">
        <v>112</v>
      </c>
    </row>
    <row r="17" customFormat="false" ht="15" hidden="false" customHeight="false" outlineLevel="0" collapsed="false">
      <c r="A17" s="7" t="s">
        <v>113</v>
      </c>
      <c r="B17" s="20" t="n">
        <f aca="false">COUNTIF(Clean_Data!$D$6:$D$805,"UNMAPPED")+COUNTIF(Clean_Data!$E$6:$E$805,"UNMAPPED")+COUNTIF(Clean_Data!$F$6:$F$805,"UNMAPPED")+COUNTIF(Clean_Data!$G$6:$G$805,"UNMAPPED")+COUNTIF(Clean_Data!$H$6:$H$805,"UNMAPPED")</f>
        <v>0</v>
      </c>
      <c r="C17" s="7" t="s">
        <v>114</v>
      </c>
    </row>
    <row r="18" customFormat="false" ht="15" hidden="false" customHeight="false" outlineLevel="0" collapsed="false">
      <c r="A18" s="27" t="s">
        <v>115</v>
      </c>
      <c r="B18" s="28" t="n">
        <f aca="false">COUNTIF(Clean_Data!$M$6:$M$805,"Yes")</f>
        <v>310</v>
      </c>
      <c r="C18" s="27" t="s">
        <v>116</v>
      </c>
    </row>
    <row r="20" customFormat="false" ht="15" hidden="false" customHeight="false" outlineLevel="0" collapsed="false">
      <c r="A20" s="0" t="s">
        <v>117</v>
      </c>
      <c r="B20" s="0" t="n">
        <f aca="false">SUM(Clean_Data!$R$6:$R$805)</f>
        <v>207</v>
      </c>
      <c r="C20" s="0" t="str">
        <f aca="false">TEXT(B20/B6,"0%")&amp;" of raw rows needed at least one fix"</f>
        <v>64% of raw rows needed at least one fix</v>
      </c>
    </row>
    <row r="21" customFormat="false" ht="15" hidden="false" customHeight="false" outlineLevel="0" collapsed="false">
      <c r="A21" s="29" t="s">
        <v>118</v>
      </c>
    </row>
  </sheetData>
  <conditionalFormatting sqref="B17">
    <cfRule type="cellIs" priority="2" operator="greaterThan" aboveAverage="0" equalAverage="0" bottom="0" percent="0" rank="0" text="" dxfId="0">
      <formula>0</formula>
    </cfRule>
  </conditionalFormatting>
  <printOptions headings="false" gridLines="false" gridLinesSet="true" horizontalCentered="true" verticalCentered="false"/>
  <pageMargins left="0.4" right="0.4" top="0.5" bottom="0.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A7F8E"/>
    <pageSetUpPr fitToPage="true"/>
  </sheetPr>
  <dimension ref="A1:R8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2" min="1" style="0" width="11"/>
    <col collapsed="false" customWidth="true" hidden="false" outlineLevel="0" max="3" min="3" style="0" width="10"/>
    <col collapsed="false" customWidth="true" hidden="false" outlineLevel="0" max="4" min="4" style="0" width="22"/>
    <col collapsed="false" customWidth="true" hidden="false" outlineLevel="0" max="5" min="5" style="0" width="14"/>
    <col collapsed="false" customWidth="true" hidden="false" outlineLevel="0" max="6" min="6" style="0" width="10"/>
    <col collapsed="false" customWidth="true" hidden="false" outlineLevel="0" max="7" min="7" style="0" width="20"/>
    <col collapsed="false" customWidth="true" hidden="false" outlineLevel="0" max="8" min="8" style="0" width="10"/>
    <col collapsed="false" customWidth="true" hidden="false" outlineLevel="0" max="9" min="9" style="0" width="12"/>
    <col collapsed="false" customWidth="true" hidden="false" outlineLevel="0" max="11" min="10" style="0" width="10"/>
    <col collapsed="false" customWidth="true" hidden="false" outlineLevel="0" max="12" min="12" style="0" width="22"/>
    <col collapsed="false" customWidth="true" hidden="false" outlineLevel="0" max="13" min="13" style="0" width="8"/>
    <col collapsed="false" customWidth="true" hidden="false" outlineLevel="0" max="14" min="14" style="0" width="9"/>
    <col collapsed="false" customWidth="true" hidden="false" outlineLevel="0" max="16" min="15" style="0" width="8"/>
    <col collapsed="false" customWidth="true" hidden="false" outlineLevel="0" max="17" min="17" style="0" width="34"/>
    <col collapsed="false" customWidth="true" hidden="false" outlineLevel="0" max="18" min="18" style="0" width="8"/>
  </cols>
  <sheetData>
    <row r="1" customFormat="false" ht="19.7" hidden="false" customHeight="false" outlineLevel="0" collapsed="false">
      <c r="A1" s="9" t="s">
        <v>119</v>
      </c>
    </row>
    <row r="2" customFormat="false" ht="15" hidden="false" customHeight="false" outlineLevel="0" collapsed="false">
      <c r="A2" s="2" t="s">
        <v>120</v>
      </c>
    </row>
    <row r="3" customFormat="false" ht="15" hidden="false" customHeight="false" outlineLevel="0" collapsed="false">
      <c r="A3" s="30"/>
      <c r="B3" s="31" t="s">
        <v>121</v>
      </c>
    </row>
    <row r="5" customFormat="false" ht="30" hidden="false" customHeight="true" outlineLevel="0" collapsed="false">
      <c r="A5" s="18" t="s">
        <v>122</v>
      </c>
      <c r="B5" s="18" t="s">
        <v>123</v>
      </c>
      <c r="C5" s="18" t="s">
        <v>85</v>
      </c>
      <c r="D5" s="18" t="s">
        <v>51</v>
      </c>
      <c r="E5" s="18" t="s">
        <v>71</v>
      </c>
      <c r="F5" s="18" t="s">
        <v>73</v>
      </c>
      <c r="G5" s="18" t="s">
        <v>57</v>
      </c>
      <c r="H5" s="18" t="s">
        <v>124</v>
      </c>
      <c r="I5" s="18" t="s">
        <v>125</v>
      </c>
      <c r="J5" s="18" t="s">
        <v>126</v>
      </c>
      <c r="K5" s="18" t="s">
        <v>127</v>
      </c>
      <c r="L5" s="18" t="s">
        <v>128</v>
      </c>
      <c r="M5" s="18" t="s">
        <v>129</v>
      </c>
      <c r="N5" s="18" t="s">
        <v>130</v>
      </c>
      <c r="O5" s="18" t="s">
        <v>131</v>
      </c>
      <c r="P5" s="18" t="s">
        <v>132</v>
      </c>
      <c r="Q5" s="18" t="s">
        <v>133</v>
      </c>
      <c r="R5" s="18" t="s">
        <v>134</v>
      </c>
    </row>
    <row r="6" customFormat="false" ht="15" hidden="false" customHeight="false" outlineLevel="0" collapsed="false">
      <c r="A6" s="19" t="str">
        <f aca="false">IF(Raw_Export!A6="","",Raw_Export!A6)</f>
        <v>WO-24103</v>
      </c>
      <c r="B6" s="32" t="n">
        <f aca="false">IF(A6="","",Raw_Export!B6)</f>
        <v>46204</v>
      </c>
      <c r="C6" s="33" t="n">
        <f aca="false">IF(A6="","",DATE(YEAR(B6),MONTH(B6),1))</f>
        <v>46204</v>
      </c>
      <c r="D6" s="19" t="str">
        <f aca="false">IF(A6="","",IFERROR(INDEX(Cleanup_Rules!$B$6:$B$60,MATCH(TRIM(LOWER(Raw_Export!C6)),Cleanup_Rules!$A$6:$A$60,0)),"UNMAPPED"))</f>
        <v>Oakview Apartments</v>
      </c>
      <c r="E6" s="19" t="str">
        <f aca="false">IF(A6="","",IFERROR(INDEX(Cleanup_Rules!$E$6:$E$60,MATCH(TRIM(LOWER(Raw_Export!E6)),Cleanup_Rules!$D$6:$D$60,0)),"UNMAPPED"))</f>
        <v>Pest Control</v>
      </c>
      <c r="F6" s="19" t="str">
        <f aca="false">IF(A6="","",IFERROR(INDEX(Cleanup_Rules!$H$6:$H$60,MATCH(TRIM(LOWER(Raw_Export!F6)),Cleanup_Rules!$G$6:$G$60,0)),"UNMAPPED"))</f>
        <v>Routine</v>
      </c>
      <c r="G6" s="19" t="str">
        <f aca="false">IF(A6="","",IFERROR(INDEX(Cleanup_Rules!$K$6:$K$60,MATCH(TRIM(LOWER(Raw_Export!G6)),Cleanup_Rules!$J$6:$J$60,0)),"UNMAPPED"))</f>
        <v>Shield Pest Control</v>
      </c>
      <c r="H6" s="19" t="str">
        <f aca="false">IF(A6="","",IFERROR(INDEX(Cleanup_Rules!$N$6:$N$60,MATCH(TRIM(LOWER(Raw_Export!H6)),Cleanup_Rules!$M$6:$M$60,0)),"UNMAPPED"))</f>
        <v>Completed</v>
      </c>
      <c r="I6" s="32" t="n">
        <f aca="false">IF(OR(A6="",Raw_Export!I6=""),"",Raw_Export!I6)</f>
        <v>46207</v>
      </c>
      <c r="J6" s="34" t="n">
        <f aca="false">IF(A6="","",IF(Raw_Export!J6="",0,IF(ISNUMBER(Raw_Export!J6),Raw_Export!J6,VALUE(SUBSTITUTE(SUBSTITUTE(Raw_Export!J6,"$",""),",","")))))</f>
        <v>156.51</v>
      </c>
      <c r="K6" s="20" t="str">
        <f aca="false">IF(A6="","",IF(COUNTIF($A$6:A6,A6)&gt;1,"Duplicate",""))</f>
        <v/>
      </c>
      <c r="L6" s="19" t="str">
        <f aca="false">IF(A6="","",IF(AND(H6="Completed",I6=""),"No completion date",IF(AND(I6&lt;&gt;"",I6&lt;B6),"Completed before created","")))</f>
        <v/>
      </c>
      <c r="M6" s="20" t="str">
        <f aca="false">IF(A6="","",IF(K6="Duplicate","No","Yes"))</f>
        <v>Yes</v>
      </c>
      <c r="N6" s="20" t="n">
        <f aca="false">IF(OR(A6="",H6&lt;&gt;"Completed",L6&lt;&gt;""),"",I6-B6)</f>
        <v>3</v>
      </c>
      <c r="O6" s="20" t="n">
        <f aca="false">IF(A6="","",IFERROR(INDEX(Cleanup_Rules!$Q$6:$Q$8,MATCH(F6,Cleanup_Rules!$P$6:$P$8,0)),""))</f>
        <v>7</v>
      </c>
      <c r="P6" s="20" t="str">
        <f aca="false">IF(OR(N6="",O6=""),"",IF(N6&lt;=O6,"Yes","No"))</f>
        <v>Yes</v>
      </c>
      <c r="Q6" s="19" t="str">
        <f aca="false">IF(A6="","",MID(IF(NOT(EXACT(TRIM(Raw_Export!C6),D6))," · property","")&amp;IF(NOT(EXACT(TRIM(Raw_Export!E6),E6))," · category","")&amp;IF(NOT(EXACT(TRIM(Raw_Export!F6),F6))," · priority","")&amp;IF(NOT(EXACT(TRIM(Raw_Export!G6),G6))," · vendor","")&amp;IF(NOT(EXACT(TRIM(Raw_Export!H6),H6))," · status","")&amp;IF(ISTEXT(Raw_Export!J6)," · cost was text",""),4,200))</f>
        <v/>
      </c>
      <c r="R6" s="20" t="n">
        <f aca="false">IF(A6="","",IF(OR(LEN(Q6)&gt;0,K6&lt;&gt;"",L6&lt;&gt;""),1,0))</f>
        <v>0</v>
      </c>
    </row>
    <row r="7" customFormat="false" ht="15" hidden="false" customHeight="false" outlineLevel="0" collapsed="false">
      <c r="A7" s="19" t="str">
        <f aca="false">IF(Raw_Export!A7="","",Raw_Export!A7)</f>
        <v>WO-24104</v>
      </c>
      <c r="B7" s="32" t="n">
        <f aca="false">IF(A7="","",Raw_Export!B7)</f>
        <v>46205</v>
      </c>
      <c r="C7" s="33" t="n">
        <f aca="false">IF(A7="","",DATE(YEAR(B7),MONTH(B7),1))</f>
        <v>46204</v>
      </c>
      <c r="D7" s="19" t="str">
        <f aca="false">IF(A7="","",IFERROR(INDEX(Cleanup_Rules!$B$6:$B$60,MATCH(TRIM(LOWER(Raw_Export!C7)),Cleanup_Rules!$A$6:$A$60,0)),"UNMAPPED"))</f>
        <v>Oakview Apartments</v>
      </c>
      <c r="E7" s="19" t="str">
        <f aca="false">IF(A7="","",IFERROR(INDEX(Cleanup_Rules!$E$6:$E$60,MATCH(TRIM(LOWER(Raw_Export!E7)),Cleanup_Rules!$D$6:$D$60,0)),"UNMAPPED"))</f>
        <v>HVAC</v>
      </c>
      <c r="F7" s="19" t="str">
        <f aca="false">IF(A7="","",IFERROR(INDEX(Cleanup_Rules!$H$6:$H$60,MATCH(TRIM(LOWER(Raw_Export!F7)),Cleanup_Rules!$G$6:$G$60,0)),"UNMAPPED"))</f>
        <v>Routine</v>
      </c>
      <c r="G7" s="19" t="str">
        <f aca="false">IF(A7="","",IFERROR(INDEX(Cleanup_Rules!$K$6:$K$60,MATCH(TRIM(LOWER(Raw_Export!G7)),Cleanup_Rules!$J$6:$J$60,0)),"UNMAPPED"))</f>
        <v>CoolAir HVAC</v>
      </c>
      <c r="H7" s="19" t="str">
        <f aca="false">IF(A7="","",IFERROR(INDEX(Cleanup_Rules!$N$6:$N$60,MATCH(TRIM(LOWER(Raw_Export!H7)),Cleanup_Rules!$M$6:$M$60,0)),"UNMAPPED"))</f>
        <v>Completed</v>
      </c>
      <c r="I7" s="32" t="n">
        <f aca="false">IF(OR(A7="",Raw_Export!I7=""),"",Raw_Export!I7)</f>
        <v>46207</v>
      </c>
      <c r="J7" s="34" t="n">
        <f aca="false">IF(A7="","",IF(Raw_Export!J7="",0,IF(ISNUMBER(Raw_Export!J7),Raw_Export!J7,VALUE(SUBSTITUTE(SUBSTITUTE(Raw_Export!J7,"$",""),",","")))))</f>
        <v>208.67</v>
      </c>
      <c r="K7" s="20" t="str">
        <f aca="false">IF(A7="","",IF(COUNTIF($A$6:A7,A7)&gt;1,"Duplicate",""))</f>
        <v/>
      </c>
      <c r="L7" s="19" t="str">
        <f aca="false">IF(A7="","",IF(AND(H7="Completed",I7=""),"No completion date",IF(AND(I7&lt;&gt;"",I7&lt;B7),"Completed before created","")))</f>
        <v/>
      </c>
      <c r="M7" s="20" t="str">
        <f aca="false">IF(A7="","",IF(K7="Duplicate","No","Yes"))</f>
        <v>Yes</v>
      </c>
      <c r="N7" s="20" t="n">
        <f aca="false">IF(OR(A7="",H7&lt;&gt;"Completed",L7&lt;&gt;""),"",I7-B7)</f>
        <v>2</v>
      </c>
      <c r="O7" s="20" t="n">
        <f aca="false">IF(A7="","",IFERROR(INDEX(Cleanup_Rules!$Q$6:$Q$8,MATCH(F7,Cleanup_Rules!$P$6:$P$8,0)),""))</f>
        <v>7</v>
      </c>
      <c r="P7" s="20" t="str">
        <f aca="false">IF(OR(N7="",O7=""),"",IF(N7&lt;=O7,"Yes","No"))</f>
        <v>Yes</v>
      </c>
      <c r="Q7" s="19" t="str">
        <f aca="false">IF(A7="","",MID(IF(NOT(EXACT(TRIM(Raw_Export!C7),D7))," · property","")&amp;IF(NOT(EXACT(TRIM(Raw_Export!E7),E7))," · category","")&amp;IF(NOT(EXACT(TRIM(Raw_Export!F7),F7))," · priority","")&amp;IF(NOT(EXACT(TRIM(Raw_Export!G7),G7))," · vendor","")&amp;IF(NOT(EXACT(TRIM(Raw_Export!H7),H7))," · status","")&amp;IF(ISTEXT(Raw_Export!J7)," · cost was text",""),4,200))</f>
        <v>category</v>
      </c>
      <c r="R7" s="20" t="n">
        <f aca="false">IF(A7="","",IF(OR(LEN(Q7)&gt;0,K7&lt;&gt;"",L7&lt;&gt;""),1,0))</f>
        <v>1</v>
      </c>
    </row>
    <row r="8" customFormat="false" ht="15" hidden="false" customHeight="false" outlineLevel="0" collapsed="false">
      <c r="A8" s="19" t="str">
        <f aca="false">IF(Raw_Export!A8="","",Raw_Export!A8)</f>
        <v>WO-24106</v>
      </c>
      <c r="B8" s="32" t="n">
        <f aca="false">IF(A8="","",Raw_Export!B8)</f>
        <v>46205</v>
      </c>
      <c r="C8" s="33" t="n">
        <f aca="false">IF(A8="","",DATE(YEAR(B8),MONTH(B8),1))</f>
        <v>46204</v>
      </c>
      <c r="D8" s="19" t="str">
        <f aca="false">IF(A8="","",IFERROR(INDEX(Cleanup_Rules!$B$6:$B$60,MATCH(TRIM(LOWER(Raw_Export!C8)),Cleanup_Rules!$A$6:$A$60,0)),"UNMAPPED"))</f>
        <v>Mill Creek Townhomes</v>
      </c>
      <c r="E8" s="19" t="str">
        <f aca="false">IF(A8="","",IFERROR(INDEX(Cleanup_Rules!$E$6:$E$60,MATCH(TRIM(LOWER(Raw_Export!E8)),Cleanup_Rules!$D$6:$D$60,0)),"UNMAPPED"))</f>
        <v>HVAC</v>
      </c>
      <c r="F8" s="19" t="str">
        <f aca="false">IF(A8="","",IFERROR(INDEX(Cleanup_Rules!$H$6:$H$60,MATCH(TRIM(LOWER(Raw_Export!F8)),Cleanup_Rules!$G$6:$G$60,0)),"UNMAPPED"))</f>
        <v>Routine</v>
      </c>
      <c r="G8" s="19" t="str">
        <f aca="false">IF(A8="","",IFERROR(INDEX(Cleanup_Rules!$K$6:$K$60,MATCH(TRIM(LOWER(Raw_Export!G8)),Cleanup_Rules!$J$6:$J$60,0)),"UNMAPPED"))</f>
        <v>CoolAir HVAC</v>
      </c>
      <c r="H8" s="19" t="str">
        <f aca="false">IF(A8="","",IFERROR(INDEX(Cleanup_Rules!$N$6:$N$60,MATCH(TRIM(LOWER(Raw_Export!H8)),Cleanup_Rules!$M$6:$M$60,0)),"UNMAPPED"))</f>
        <v>Open</v>
      </c>
      <c r="I8" s="32" t="str">
        <f aca="false">IF(OR(A8="",Raw_Export!I8=""),"",Raw_Export!I8)</f>
        <v/>
      </c>
      <c r="J8" s="34" t="n">
        <f aca="false">IF(A8="","",IF(Raw_Export!J8="",0,IF(ISNUMBER(Raw_Export!J8),Raw_Export!J8,VALUE(SUBSTITUTE(SUBSTITUTE(Raw_Export!J8,"$",""),",","")))))</f>
        <v>1148.51</v>
      </c>
      <c r="K8" s="20" t="str">
        <f aca="false">IF(A8="","",IF(COUNTIF($A$6:A8,A8)&gt;1,"Duplicate",""))</f>
        <v/>
      </c>
      <c r="L8" s="19" t="str">
        <f aca="false">IF(A8="","",IF(AND(H8="Completed",I8=""),"No completion date",IF(AND(I8&lt;&gt;"",I8&lt;B8),"Completed before created","")))</f>
        <v/>
      </c>
      <c r="M8" s="20" t="str">
        <f aca="false">IF(A8="","",IF(K8="Duplicate","No","Yes"))</f>
        <v>Yes</v>
      </c>
      <c r="N8" s="20" t="str">
        <f aca="false">IF(OR(A8="",H8&lt;&gt;"Completed",L8&lt;&gt;""),"",I8-B8)</f>
        <v/>
      </c>
      <c r="O8" s="20" t="n">
        <f aca="false">IF(A8="","",IFERROR(INDEX(Cleanup_Rules!$Q$6:$Q$8,MATCH(F8,Cleanup_Rules!$P$6:$P$8,0)),""))</f>
        <v>7</v>
      </c>
      <c r="P8" s="20" t="str">
        <f aca="false">IF(OR(N8="",O8=""),"",IF(N8&lt;=O8,"Yes","No"))</f>
        <v/>
      </c>
      <c r="Q8" s="19" t="str">
        <f aca="false">IF(A8="","",MID(IF(NOT(EXACT(TRIM(Raw_Export!C8),D8))," · property","")&amp;IF(NOT(EXACT(TRIM(Raw_Export!E8),E8))," · category","")&amp;IF(NOT(EXACT(TRIM(Raw_Export!F8),F8))," · priority","")&amp;IF(NOT(EXACT(TRIM(Raw_Export!G8),G8))," · vendor","")&amp;IF(NOT(EXACT(TRIM(Raw_Export!H8),H8))," · status","")&amp;IF(ISTEXT(Raw_Export!J8)," · cost was text",""),4,200))</f>
        <v/>
      </c>
      <c r="R8" s="20" t="n">
        <f aca="false">IF(A8="","",IF(OR(LEN(Q8)&gt;0,K8&lt;&gt;"",L8&lt;&gt;""),1,0))</f>
        <v>0</v>
      </c>
    </row>
    <row r="9" customFormat="false" ht="15" hidden="false" customHeight="false" outlineLevel="0" collapsed="false">
      <c r="A9" s="19" t="str">
        <f aca="false">IF(Raw_Export!A9="","",Raw_Export!A9)</f>
        <v>WO-24106</v>
      </c>
      <c r="B9" s="32" t="n">
        <f aca="false">IF(A9="","",Raw_Export!B9)</f>
        <v>46205</v>
      </c>
      <c r="C9" s="33" t="n">
        <f aca="false">IF(A9="","",DATE(YEAR(B9),MONTH(B9),1))</f>
        <v>46204</v>
      </c>
      <c r="D9" s="19" t="str">
        <f aca="false">IF(A9="","",IFERROR(INDEX(Cleanup_Rules!$B$6:$B$60,MATCH(TRIM(LOWER(Raw_Export!C9)),Cleanup_Rules!$A$6:$A$60,0)),"UNMAPPED"))</f>
        <v>Mill Creek Townhomes</v>
      </c>
      <c r="E9" s="19" t="str">
        <f aca="false">IF(A9="","",IFERROR(INDEX(Cleanup_Rules!$E$6:$E$60,MATCH(TRIM(LOWER(Raw_Export!E9)),Cleanup_Rules!$D$6:$D$60,0)),"UNMAPPED"))</f>
        <v>HVAC</v>
      </c>
      <c r="F9" s="19" t="str">
        <f aca="false">IF(A9="","",IFERROR(INDEX(Cleanup_Rules!$H$6:$H$60,MATCH(TRIM(LOWER(Raw_Export!F9)),Cleanup_Rules!$G$6:$G$60,0)),"UNMAPPED"))</f>
        <v>Routine</v>
      </c>
      <c r="G9" s="19" t="str">
        <f aca="false">IF(A9="","",IFERROR(INDEX(Cleanup_Rules!$K$6:$K$60,MATCH(TRIM(LOWER(Raw_Export!G9)),Cleanup_Rules!$J$6:$J$60,0)),"UNMAPPED"))</f>
        <v>CoolAir HVAC</v>
      </c>
      <c r="H9" s="19" t="str">
        <f aca="false">IF(A9="","",IFERROR(INDEX(Cleanup_Rules!$N$6:$N$60,MATCH(TRIM(LOWER(Raw_Export!H9)),Cleanup_Rules!$M$6:$M$60,0)),"UNMAPPED"))</f>
        <v>Open</v>
      </c>
      <c r="I9" s="32" t="str">
        <f aca="false">IF(OR(A9="",Raw_Export!I9=""),"",Raw_Export!I9)</f>
        <v/>
      </c>
      <c r="J9" s="34" t="n">
        <f aca="false">IF(A9="","",IF(Raw_Export!J9="",0,IF(ISNUMBER(Raw_Export!J9),Raw_Export!J9,VALUE(SUBSTITUTE(SUBSTITUTE(Raw_Export!J9,"$",""),",","")))))</f>
        <v>1148.51</v>
      </c>
      <c r="K9" s="20" t="str">
        <f aca="false">IF(A9="","",IF(COUNTIF($A$6:A9,A9)&gt;1,"Duplicate",""))</f>
        <v>Duplicate</v>
      </c>
      <c r="L9" s="19" t="str">
        <f aca="false">IF(A9="","",IF(AND(H9="Completed",I9=""),"No completion date",IF(AND(I9&lt;&gt;"",I9&lt;B9),"Completed before created","")))</f>
        <v/>
      </c>
      <c r="M9" s="20" t="str">
        <f aca="false">IF(A9="","",IF(K9="Duplicate","No","Yes"))</f>
        <v>No</v>
      </c>
      <c r="N9" s="20" t="str">
        <f aca="false">IF(OR(A9="",H9&lt;&gt;"Completed",L9&lt;&gt;""),"",I9-B9)</f>
        <v/>
      </c>
      <c r="O9" s="20" t="n">
        <f aca="false">IF(A9="","",IFERROR(INDEX(Cleanup_Rules!$Q$6:$Q$8,MATCH(F9,Cleanup_Rules!$P$6:$P$8,0)),""))</f>
        <v>7</v>
      </c>
      <c r="P9" s="20" t="str">
        <f aca="false">IF(OR(N9="",O9=""),"",IF(N9&lt;=O9,"Yes","No"))</f>
        <v/>
      </c>
      <c r="Q9" s="19" t="str">
        <f aca="false">IF(A9="","",MID(IF(NOT(EXACT(TRIM(Raw_Export!C9),D9))," · property","")&amp;IF(NOT(EXACT(TRIM(Raw_Export!E9),E9))," · category","")&amp;IF(NOT(EXACT(TRIM(Raw_Export!F9),F9))," · priority","")&amp;IF(NOT(EXACT(TRIM(Raw_Export!G9),G9))," · vendor","")&amp;IF(NOT(EXACT(TRIM(Raw_Export!H9),H9))," · status","")&amp;IF(ISTEXT(Raw_Export!J9)," · cost was text",""),4,200))</f>
        <v/>
      </c>
      <c r="R9" s="20" t="n">
        <f aca="false">IF(A9="","",IF(OR(LEN(Q9)&gt;0,K9&lt;&gt;"",L9&lt;&gt;""),1,0))</f>
        <v>1</v>
      </c>
    </row>
    <row r="10" customFormat="false" ht="15" hidden="false" customHeight="false" outlineLevel="0" collapsed="false">
      <c r="A10" s="19" t="str">
        <f aca="false">IF(Raw_Export!A10="","",Raw_Export!A10)</f>
        <v>WO-24109</v>
      </c>
      <c r="B10" s="32" t="n">
        <f aca="false">IF(A10="","",Raw_Export!B10)</f>
        <v>46205</v>
      </c>
      <c r="C10" s="33" t="n">
        <f aca="false">IF(A10="","",DATE(YEAR(B10),MONTH(B10),1))</f>
        <v>46204</v>
      </c>
      <c r="D10" s="19" t="str">
        <f aca="false">IF(A10="","",IFERROR(INDEX(Cleanup_Rules!$B$6:$B$60,MATCH(TRIM(LOWER(Raw_Export!C10)),Cleanup_Rules!$A$6:$A$60,0)),"UNMAPPED"))</f>
        <v>Mill Creek Townhomes</v>
      </c>
      <c r="E10" s="19" t="str">
        <f aca="false">IF(A10="","",IFERROR(INDEX(Cleanup_Rules!$E$6:$E$60,MATCH(TRIM(LOWER(Raw_Export!E10)),Cleanup_Rules!$D$6:$D$60,0)),"UNMAPPED"))</f>
        <v>HVAC</v>
      </c>
      <c r="F10" s="19" t="str">
        <f aca="false">IF(A10="","",IFERROR(INDEX(Cleanup_Rules!$H$6:$H$60,MATCH(TRIM(LOWER(Raw_Export!F10)),Cleanup_Rules!$G$6:$G$60,0)),"UNMAPPED"))</f>
        <v>Emergency</v>
      </c>
      <c r="G10" s="19" t="str">
        <f aca="false">IF(A10="","",IFERROR(INDEX(Cleanup_Rules!$K$6:$K$60,MATCH(TRIM(LOWER(Raw_Export!G10)),Cleanup_Rules!$J$6:$J$60,0)),"UNMAPPED"))</f>
        <v>CoolAir HVAC</v>
      </c>
      <c r="H10" s="19" t="str">
        <f aca="false">IF(A10="","",IFERROR(INDEX(Cleanup_Rules!$N$6:$N$60,MATCH(TRIM(LOWER(Raw_Export!H10)),Cleanup_Rules!$M$6:$M$60,0)),"UNMAPPED"))</f>
        <v>Completed</v>
      </c>
      <c r="I10" s="32" t="n">
        <f aca="false">IF(OR(A10="",Raw_Export!I10=""),"",Raw_Export!I10)</f>
        <v>46205</v>
      </c>
      <c r="J10" s="34" t="n">
        <f aca="false">IF(A10="","",IF(Raw_Export!J10="",0,IF(ISNUMBER(Raw_Export!J10),Raw_Export!J10,VALUE(SUBSTITUTE(SUBSTITUTE(Raw_Export!J10,"$",""),",","")))))</f>
        <v>1054.02</v>
      </c>
      <c r="K10" s="20" t="str">
        <f aca="false">IF(A10="","",IF(COUNTIF($A$6:A10,A10)&gt;1,"Duplicate",""))</f>
        <v/>
      </c>
      <c r="L10" s="19" t="str">
        <f aca="false">IF(A10="","",IF(AND(H10="Completed",I10=""),"No completion date",IF(AND(I10&lt;&gt;"",I10&lt;B10),"Completed before created","")))</f>
        <v/>
      </c>
      <c r="M10" s="20" t="str">
        <f aca="false">IF(A10="","",IF(K10="Duplicate","No","Yes"))</f>
        <v>Yes</v>
      </c>
      <c r="N10" s="20" t="n">
        <f aca="false">IF(OR(A10="",H10&lt;&gt;"Completed",L10&lt;&gt;""),"",I10-B10)</f>
        <v>0</v>
      </c>
      <c r="O10" s="20" t="n">
        <f aca="false">IF(A10="","",IFERROR(INDEX(Cleanup_Rules!$Q$6:$Q$8,MATCH(F10,Cleanup_Rules!$P$6:$P$8,0)),""))</f>
        <v>1</v>
      </c>
      <c r="P10" s="20" t="str">
        <f aca="false">IF(OR(N10="",O10=""),"",IF(N10&lt;=O10,"Yes","No"))</f>
        <v>Yes</v>
      </c>
      <c r="Q10" s="19" t="str">
        <f aca="false">IF(A10="","",MID(IF(NOT(EXACT(TRIM(Raw_Export!C10),D10))," · property","")&amp;IF(NOT(EXACT(TRIM(Raw_Export!E10),E10))," · category","")&amp;IF(NOT(EXACT(TRIM(Raw_Export!F10),F10))," · priority","")&amp;IF(NOT(EXACT(TRIM(Raw_Export!G10),G10))," · vendor","")&amp;IF(NOT(EXACT(TRIM(Raw_Export!H10),H10))," · status","")&amp;IF(ISTEXT(Raw_Export!J10)," · cost was text",""),4,200))</f>
        <v/>
      </c>
      <c r="R10" s="20" t="n">
        <f aca="false">IF(A10="","",IF(OR(LEN(Q10)&gt;0,K10&lt;&gt;"",L10&lt;&gt;""),1,0))</f>
        <v>0</v>
      </c>
    </row>
    <row r="11" customFormat="false" ht="15" hidden="false" customHeight="false" outlineLevel="0" collapsed="false">
      <c r="A11" s="19" t="str">
        <f aca="false">IF(Raw_Export!A11="","",Raw_Export!A11)</f>
        <v>WO-24112</v>
      </c>
      <c r="B11" s="32" t="n">
        <f aca="false">IF(A11="","",Raw_Export!B11)</f>
        <v>46205</v>
      </c>
      <c r="C11" s="33" t="n">
        <f aca="false">IF(A11="","",DATE(YEAR(B11),MONTH(B11),1))</f>
        <v>46204</v>
      </c>
      <c r="D11" s="19" t="str">
        <f aca="false">IF(A11="","",IFERROR(INDEX(Cleanup_Rules!$B$6:$B$60,MATCH(TRIM(LOWER(Raw_Export!C11)),Cleanup_Rules!$A$6:$A$60,0)),"UNMAPPED"))</f>
        <v>Harbor Point Lofts</v>
      </c>
      <c r="E11" s="19" t="str">
        <f aca="false">IF(A11="","",IFERROR(INDEX(Cleanup_Rules!$E$6:$E$60,MATCH(TRIM(LOWER(Raw_Export!E11)),Cleanup_Rules!$D$6:$D$60,0)),"UNMAPPED"))</f>
        <v>General Repair</v>
      </c>
      <c r="F11" s="19" t="str">
        <f aca="false">IF(A11="","",IFERROR(INDEX(Cleanup_Rules!$H$6:$H$60,MATCH(TRIM(LOWER(Raw_Export!F11)),Cleanup_Rules!$G$6:$G$60,0)),"UNMAPPED"))</f>
        <v>Emergency</v>
      </c>
      <c r="G11" s="19" t="str">
        <f aca="false">IF(A11="","",IFERROR(INDEX(Cleanup_Rules!$K$6:$K$60,MATCH(TRIM(LOWER(Raw_Export!G11)),Cleanup_Rules!$J$6:$J$60,0)),"UNMAPPED"))</f>
        <v>In-house Maintenance</v>
      </c>
      <c r="H11" s="19" t="str">
        <f aca="false">IF(A11="","",IFERROR(INDEX(Cleanup_Rules!$N$6:$N$60,MATCH(TRIM(LOWER(Raw_Export!H11)),Cleanup_Rules!$M$6:$M$60,0)),"UNMAPPED"))</f>
        <v>Completed</v>
      </c>
      <c r="I11" s="32" t="n">
        <f aca="false">IF(OR(A11="",Raw_Export!I11=""),"",Raw_Export!I11)</f>
        <v>46206</v>
      </c>
      <c r="J11" s="34" t="n">
        <f aca="false">IF(A11="","",IF(Raw_Export!J11="",0,IF(ISNUMBER(Raw_Export!J11),Raw_Export!J11,VALUE(SUBSTITUTE(SUBSTITUTE(Raw_Export!J11,"$",""),",","")))))</f>
        <v>0</v>
      </c>
      <c r="K11" s="20" t="str">
        <f aca="false">IF(A11="","",IF(COUNTIF($A$6:A11,A11)&gt;1,"Duplicate",""))</f>
        <v/>
      </c>
      <c r="L11" s="19" t="str">
        <f aca="false">IF(A11="","",IF(AND(H11="Completed",I11=""),"No completion date",IF(AND(I11&lt;&gt;"",I11&lt;B11),"Completed before created","")))</f>
        <v/>
      </c>
      <c r="M11" s="20" t="str">
        <f aca="false">IF(A11="","",IF(K11="Duplicate","No","Yes"))</f>
        <v>Yes</v>
      </c>
      <c r="N11" s="20" t="n">
        <f aca="false">IF(OR(A11="",H11&lt;&gt;"Completed",L11&lt;&gt;""),"",I11-B11)</f>
        <v>1</v>
      </c>
      <c r="O11" s="20" t="n">
        <f aca="false">IF(A11="","",IFERROR(INDEX(Cleanup_Rules!$Q$6:$Q$8,MATCH(F11,Cleanup_Rules!$P$6:$P$8,0)),""))</f>
        <v>1</v>
      </c>
      <c r="P11" s="20" t="str">
        <f aca="false">IF(OR(N11="",O11=""),"",IF(N11&lt;=O11,"Yes","No"))</f>
        <v>Yes</v>
      </c>
      <c r="Q11" s="19" t="str">
        <f aca="false">IF(A11="","",MID(IF(NOT(EXACT(TRIM(Raw_Export!C11),D11))," · property","")&amp;IF(NOT(EXACT(TRIM(Raw_Export!E11),E11))," · category","")&amp;IF(NOT(EXACT(TRIM(Raw_Export!F11),F11))," · priority","")&amp;IF(NOT(EXACT(TRIM(Raw_Export!G11),G11))," · vendor","")&amp;IF(NOT(EXACT(TRIM(Raw_Export!H11),H11))," · status","")&amp;IF(ISTEXT(Raw_Export!J11)," · cost was text",""),4,200))</f>
        <v>category</v>
      </c>
      <c r="R11" s="20" t="n">
        <f aca="false">IF(A11="","",IF(OR(LEN(Q11)&gt;0,K11&lt;&gt;"",L11&lt;&gt;""),1,0))</f>
        <v>1</v>
      </c>
    </row>
    <row r="12" customFormat="false" ht="15" hidden="false" customHeight="false" outlineLevel="0" collapsed="false">
      <c r="A12" s="19" t="str">
        <f aca="false">IF(Raw_Export!A12="","",Raw_Export!A12)</f>
        <v>WO-24113</v>
      </c>
      <c r="B12" s="32" t="n">
        <f aca="false">IF(A12="","",Raw_Export!B12)</f>
        <v>46205</v>
      </c>
      <c r="C12" s="33" t="n">
        <f aca="false">IF(A12="","",DATE(YEAR(B12),MONTH(B12),1))</f>
        <v>46204</v>
      </c>
      <c r="D12" s="19" t="str">
        <f aca="false">IF(A12="","",IFERROR(INDEX(Cleanup_Rules!$B$6:$B$60,MATCH(TRIM(LOWER(Raw_Export!C12)),Cleanup_Rules!$A$6:$A$60,0)),"UNMAPPED"))</f>
        <v>Cedar Ridge Apartments</v>
      </c>
      <c r="E12" s="19" t="str">
        <f aca="false">IF(A12="","",IFERROR(INDEX(Cleanup_Rules!$E$6:$E$60,MATCH(TRIM(LOWER(Raw_Export!E12)),Cleanup_Rules!$D$6:$D$60,0)),"UNMAPPED"))</f>
        <v>HVAC</v>
      </c>
      <c r="F12" s="19" t="str">
        <f aca="false">IF(A12="","",IFERROR(INDEX(Cleanup_Rules!$H$6:$H$60,MATCH(TRIM(LOWER(Raw_Export!F12)),Cleanup_Rules!$G$6:$G$60,0)),"UNMAPPED"))</f>
        <v>Emergency</v>
      </c>
      <c r="G12" s="19" t="str">
        <f aca="false">IF(A12="","",IFERROR(INDEX(Cleanup_Rules!$K$6:$K$60,MATCH(TRIM(LOWER(Raw_Export!G12)),Cleanup_Rules!$J$6:$J$60,0)),"UNMAPPED"))</f>
        <v>CoolAir HVAC</v>
      </c>
      <c r="H12" s="19" t="str">
        <f aca="false">IF(A12="","",IFERROR(INDEX(Cleanup_Rules!$N$6:$N$60,MATCH(TRIM(LOWER(Raw_Export!H12)),Cleanup_Rules!$M$6:$M$60,0)),"UNMAPPED"))</f>
        <v>Completed</v>
      </c>
      <c r="I12" s="32" t="n">
        <f aca="false">IF(OR(A12="",Raw_Export!I12=""),"",Raw_Export!I12)</f>
        <v>46206</v>
      </c>
      <c r="J12" s="34" t="n">
        <f aca="false">IF(A12="","",IF(Raw_Export!J12="",0,IF(ISNUMBER(Raw_Export!J12),Raw_Export!J12,VALUE(SUBSTITUTE(SUBSTITUTE(Raw_Export!J12,"$",""),",","")))))</f>
        <v>1023.4</v>
      </c>
      <c r="K12" s="20" t="str">
        <f aca="false">IF(A12="","",IF(COUNTIF($A$6:A12,A12)&gt;1,"Duplicate",""))</f>
        <v/>
      </c>
      <c r="L12" s="19" t="str">
        <f aca="false">IF(A12="","",IF(AND(H12="Completed",I12=""),"No completion date",IF(AND(I12&lt;&gt;"",I12&lt;B12),"Completed before created","")))</f>
        <v/>
      </c>
      <c r="M12" s="20" t="str">
        <f aca="false">IF(A12="","",IF(K12="Duplicate","No","Yes"))</f>
        <v>Yes</v>
      </c>
      <c r="N12" s="20" t="n">
        <f aca="false">IF(OR(A12="",H12&lt;&gt;"Completed",L12&lt;&gt;""),"",I12-B12)</f>
        <v>1</v>
      </c>
      <c r="O12" s="20" t="n">
        <f aca="false">IF(A12="","",IFERROR(INDEX(Cleanup_Rules!$Q$6:$Q$8,MATCH(F12,Cleanup_Rules!$P$6:$P$8,0)),""))</f>
        <v>1</v>
      </c>
      <c r="P12" s="20" t="str">
        <f aca="false">IF(OR(N12="",O12=""),"",IF(N12&lt;=O12,"Yes","No"))</f>
        <v>Yes</v>
      </c>
      <c r="Q12" s="19" t="str">
        <f aca="false">IF(A12="","",MID(IF(NOT(EXACT(TRIM(Raw_Export!C12),D12))," · property","")&amp;IF(NOT(EXACT(TRIM(Raw_Export!E12),E12))," · category","")&amp;IF(NOT(EXACT(TRIM(Raw_Export!F12),F12))," · priority","")&amp;IF(NOT(EXACT(TRIM(Raw_Export!G12),G12))," · vendor","")&amp;IF(NOT(EXACT(TRIM(Raw_Export!H12),H12))," · status","")&amp;IF(ISTEXT(Raw_Export!J12)," · cost was text",""),4,200))</f>
        <v/>
      </c>
      <c r="R12" s="20" t="n">
        <f aca="false">IF(A12="","",IF(OR(LEN(Q12)&gt;0,K12&lt;&gt;"",L12&lt;&gt;""),1,0))</f>
        <v>0</v>
      </c>
    </row>
    <row r="13" customFormat="false" ht="15" hidden="false" customHeight="false" outlineLevel="0" collapsed="false">
      <c r="A13" s="19" t="str">
        <f aca="false">IF(Raw_Export!A13="","",Raw_Export!A13)</f>
        <v>WO-24116</v>
      </c>
      <c r="B13" s="32" t="n">
        <f aca="false">IF(A13="","",Raw_Export!B13)</f>
        <v>46205</v>
      </c>
      <c r="C13" s="33" t="n">
        <f aca="false">IF(A13="","",DATE(YEAR(B13),MONTH(B13),1))</f>
        <v>46204</v>
      </c>
      <c r="D13" s="19" t="str">
        <f aca="false">IF(A13="","",IFERROR(INDEX(Cleanup_Rules!$B$6:$B$60,MATCH(TRIM(LOWER(Raw_Export!C13)),Cleanup_Rules!$A$6:$A$60,0)),"UNMAPPED"))</f>
        <v>Cedar Ridge Apartments</v>
      </c>
      <c r="E13" s="19" t="str">
        <f aca="false">IF(A13="","",IFERROR(INDEX(Cleanup_Rules!$E$6:$E$60,MATCH(TRIM(LOWER(Raw_Export!E13)),Cleanup_Rules!$D$6:$D$60,0)),"UNMAPPED"))</f>
        <v>HVAC</v>
      </c>
      <c r="F13" s="19" t="str">
        <f aca="false">IF(A13="","",IFERROR(INDEX(Cleanup_Rules!$H$6:$H$60,MATCH(TRIM(LOWER(Raw_Export!F13)),Cleanup_Rules!$G$6:$G$60,0)),"UNMAPPED"))</f>
        <v>Routine</v>
      </c>
      <c r="G13" s="19" t="str">
        <f aca="false">IF(A13="","",IFERROR(INDEX(Cleanup_Rules!$K$6:$K$60,MATCH(TRIM(LOWER(Raw_Export!G13)),Cleanup_Rules!$J$6:$J$60,0)),"UNMAPPED"))</f>
        <v>CoolAir HVAC</v>
      </c>
      <c r="H13" s="19" t="str">
        <f aca="false">IF(A13="","",IFERROR(INDEX(Cleanup_Rules!$N$6:$N$60,MATCH(TRIM(LOWER(Raw_Export!H13)),Cleanup_Rules!$M$6:$M$60,0)),"UNMAPPED"))</f>
        <v>Completed</v>
      </c>
      <c r="I13" s="32" t="n">
        <f aca="false">IF(OR(A13="",Raw_Export!I13=""),"",Raw_Export!I13)</f>
        <v>46217</v>
      </c>
      <c r="J13" s="34" t="n">
        <f aca="false">IF(A13="","",IF(Raw_Export!J13="",0,IF(ISNUMBER(Raw_Export!J13),Raw_Export!J13,VALUE(SUBSTITUTE(SUBSTITUTE(Raw_Export!J13,"$",""),",","")))))</f>
        <v>510.57</v>
      </c>
      <c r="K13" s="20" t="str">
        <f aca="false">IF(A13="","",IF(COUNTIF($A$6:A13,A13)&gt;1,"Duplicate",""))</f>
        <v/>
      </c>
      <c r="L13" s="19" t="str">
        <f aca="false">IF(A13="","",IF(AND(H13="Completed",I13=""),"No completion date",IF(AND(I13&lt;&gt;"",I13&lt;B13),"Completed before created","")))</f>
        <v/>
      </c>
      <c r="M13" s="20" t="str">
        <f aca="false">IF(A13="","",IF(K13="Duplicate","No","Yes"))</f>
        <v>Yes</v>
      </c>
      <c r="N13" s="20" t="n">
        <f aca="false">IF(OR(A13="",H13&lt;&gt;"Completed",L13&lt;&gt;""),"",I13-B13)</f>
        <v>12</v>
      </c>
      <c r="O13" s="20" t="n">
        <f aca="false">IF(A13="","",IFERROR(INDEX(Cleanup_Rules!$Q$6:$Q$8,MATCH(F13,Cleanup_Rules!$P$6:$P$8,0)),""))</f>
        <v>7</v>
      </c>
      <c r="P13" s="20" t="str">
        <f aca="false">IF(OR(N13="",O13=""),"",IF(N13&lt;=O13,"Yes","No"))</f>
        <v>No</v>
      </c>
      <c r="Q13" s="19" t="str">
        <f aca="false">IF(A13="","",MID(IF(NOT(EXACT(TRIM(Raw_Export!C13),D13))," · property","")&amp;IF(NOT(EXACT(TRIM(Raw_Export!E13),E13))," · category","")&amp;IF(NOT(EXACT(TRIM(Raw_Export!F13),F13))," · priority","")&amp;IF(NOT(EXACT(TRIM(Raw_Export!G13),G13))," · vendor","")&amp;IF(NOT(EXACT(TRIM(Raw_Export!H13),H13))," · status","")&amp;IF(ISTEXT(Raw_Export!J13)," · cost was text",""),4,200))</f>
        <v>property</v>
      </c>
      <c r="R13" s="20" t="n">
        <f aca="false">IF(A13="","",IF(OR(LEN(Q13)&gt;0,K13&lt;&gt;"",L13&lt;&gt;""),1,0))</f>
        <v>1</v>
      </c>
    </row>
    <row r="14" customFormat="false" ht="15" hidden="false" customHeight="false" outlineLevel="0" collapsed="false">
      <c r="A14" s="19" t="str">
        <f aca="false">IF(Raw_Export!A14="","",Raw_Export!A14)</f>
        <v>WO-24118</v>
      </c>
      <c r="B14" s="32" t="n">
        <f aca="false">IF(A14="","",Raw_Export!B14)</f>
        <v>46205</v>
      </c>
      <c r="C14" s="33" t="n">
        <f aca="false">IF(A14="","",DATE(YEAR(B14),MONTH(B14),1))</f>
        <v>46204</v>
      </c>
      <c r="D14" s="19" t="str">
        <f aca="false">IF(A14="","",IFERROR(INDEX(Cleanup_Rules!$B$6:$B$60,MATCH(TRIM(LOWER(Raw_Export!C14)),Cleanup_Rules!$A$6:$A$60,0)),"UNMAPPED"))</f>
        <v>Cedar Ridge Apartments</v>
      </c>
      <c r="E14" s="19" t="str">
        <f aca="false">IF(A14="","",IFERROR(INDEX(Cleanup_Rules!$E$6:$E$60,MATCH(TRIM(LOWER(Raw_Export!E14)),Cleanup_Rules!$D$6:$D$60,0)),"UNMAPPED"))</f>
        <v>HVAC</v>
      </c>
      <c r="F14" s="19" t="str">
        <f aca="false">IF(A14="","",IFERROR(INDEX(Cleanup_Rules!$H$6:$H$60,MATCH(TRIM(LOWER(Raw_Export!F14)),Cleanup_Rules!$G$6:$G$60,0)),"UNMAPPED"))</f>
        <v>Routine</v>
      </c>
      <c r="G14" s="19" t="str">
        <f aca="false">IF(A14="","",IFERROR(INDEX(Cleanup_Rules!$K$6:$K$60,MATCH(TRIM(LOWER(Raw_Export!G14)),Cleanup_Rules!$J$6:$J$60,0)),"UNMAPPED"))</f>
        <v>CoolAir HVAC</v>
      </c>
      <c r="H14" s="19" t="str">
        <f aca="false">IF(A14="","",IFERROR(INDEX(Cleanup_Rules!$N$6:$N$60,MATCH(TRIM(LOWER(Raw_Export!H14)),Cleanup_Rules!$M$6:$M$60,0)),"UNMAPPED"))</f>
        <v>Completed</v>
      </c>
      <c r="I14" s="32" t="n">
        <f aca="false">IF(OR(A14="",Raw_Export!I14=""),"",Raw_Export!I14)</f>
        <v>46212</v>
      </c>
      <c r="J14" s="34" t="n">
        <f aca="false">IF(A14="","",IF(Raw_Export!J14="",0,IF(ISNUMBER(Raw_Export!J14),Raw_Export!J14,VALUE(SUBSTITUTE(SUBSTITUTE(Raw_Export!J14,"$",""),",","")))))</f>
        <v>857.18</v>
      </c>
      <c r="K14" s="20" t="str">
        <f aca="false">IF(A14="","",IF(COUNTIF($A$6:A14,A14)&gt;1,"Duplicate",""))</f>
        <v/>
      </c>
      <c r="L14" s="19" t="str">
        <f aca="false">IF(A14="","",IF(AND(H14="Completed",I14=""),"No completion date",IF(AND(I14&lt;&gt;"",I14&lt;B14),"Completed before created","")))</f>
        <v/>
      </c>
      <c r="M14" s="20" t="str">
        <f aca="false">IF(A14="","",IF(K14="Duplicate","No","Yes"))</f>
        <v>Yes</v>
      </c>
      <c r="N14" s="20" t="n">
        <f aca="false">IF(OR(A14="",H14&lt;&gt;"Completed",L14&lt;&gt;""),"",I14-B14)</f>
        <v>7</v>
      </c>
      <c r="O14" s="20" t="n">
        <f aca="false">IF(A14="","",IFERROR(INDEX(Cleanup_Rules!$Q$6:$Q$8,MATCH(F14,Cleanup_Rules!$P$6:$P$8,0)),""))</f>
        <v>7</v>
      </c>
      <c r="P14" s="20" t="str">
        <f aca="false">IF(OR(N14="",O14=""),"",IF(N14&lt;=O14,"Yes","No"))</f>
        <v>Yes</v>
      </c>
      <c r="Q14" s="19" t="str">
        <f aca="false">IF(A14="","",MID(IF(NOT(EXACT(TRIM(Raw_Export!C14),D14))," · property","")&amp;IF(NOT(EXACT(TRIM(Raw_Export!E14),E14))," · category","")&amp;IF(NOT(EXACT(TRIM(Raw_Export!F14),F14))," · priority","")&amp;IF(NOT(EXACT(TRIM(Raw_Export!G14),G14))," · vendor","")&amp;IF(NOT(EXACT(TRIM(Raw_Export!H14),H14))," · status","")&amp;IF(ISTEXT(Raw_Export!J14)," · cost was text",""),4,200))</f>
        <v>property</v>
      </c>
      <c r="R14" s="20" t="n">
        <f aca="false">IF(A14="","",IF(OR(LEN(Q14)&gt;0,K14&lt;&gt;"",L14&lt;&gt;""),1,0))</f>
        <v>1</v>
      </c>
    </row>
    <row r="15" customFormat="false" ht="15" hidden="false" customHeight="false" outlineLevel="0" collapsed="false">
      <c r="A15" s="19" t="str">
        <f aca="false">IF(Raw_Export!A15="","",Raw_Export!A15)</f>
        <v>WO-24120</v>
      </c>
      <c r="B15" s="32" t="n">
        <f aca="false">IF(A15="","",Raw_Export!B15)</f>
        <v>46206</v>
      </c>
      <c r="C15" s="33" t="n">
        <f aca="false">IF(A15="","",DATE(YEAR(B15),MONTH(B15),1))</f>
        <v>46204</v>
      </c>
      <c r="D15" s="19" t="str">
        <f aca="false">IF(A15="","",IFERROR(INDEX(Cleanup_Rules!$B$6:$B$60,MATCH(TRIM(LOWER(Raw_Export!C15)),Cleanup_Rules!$A$6:$A$60,0)),"UNMAPPED"))</f>
        <v>Mill Creek Townhomes</v>
      </c>
      <c r="E15" s="19" t="str">
        <f aca="false">IF(A15="","",IFERROR(INDEX(Cleanup_Rules!$E$6:$E$60,MATCH(TRIM(LOWER(Raw_Export!E15)),Cleanup_Rules!$D$6:$D$60,0)),"UNMAPPED"))</f>
        <v>Pest Control</v>
      </c>
      <c r="F15" s="19" t="str">
        <f aca="false">IF(A15="","",IFERROR(INDEX(Cleanup_Rules!$H$6:$H$60,MATCH(TRIM(LOWER(Raw_Export!F15)),Cleanup_Rules!$G$6:$G$60,0)),"UNMAPPED"))</f>
        <v>Routine</v>
      </c>
      <c r="G15" s="19" t="str">
        <f aca="false">IF(A15="","",IFERROR(INDEX(Cleanup_Rules!$K$6:$K$60,MATCH(TRIM(LOWER(Raw_Export!G15)),Cleanup_Rules!$J$6:$J$60,0)),"UNMAPPED"))</f>
        <v>Shield Pest Control</v>
      </c>
      <c r="H15" s="19" t="str">
        <f aca="false">IF(A15="","",IFERROR(INDEX(Cleanup_Rules!$N$6:$N$60,MATCH(TRIM(LOWER(Raw_Export!H15)),Cleanup_Rules!$M$6:$M$60,0)),"UNMAPPED"))</f>
        <v>Completed</v>
      </c>
      <c r="I15" s="32" t="n">
        <f aca="false">IF(OR(A15="",Raw_Export!I15=""),"",Raw_Export!I15)</f>
        <v>46206</v>
      </c>
      <c r="J15" s="34" t="n">
        <f aca="false">IF(A15="","",IF(Raw_Export!J15="",0,IF(ISNUMBER(Raw_Export!J15),Raw_Export!J15,VALUE(SUBSTITUTE(SUBSTITUTE(Raw_Export!J15,"$",""),",","")))))</f>
        <v>165.94</v>
      </c>
      <c r="K15" s="20" t="str">
        <f aca="false">IF(A15="","",IF(COUNTIF($A$6:A15,A15)&gt;1,"Duplicate",""))</f>
        <v/>
      </c>
      <c r="L15" s="19" t="str">
        <f aca="false">IF(A15="","",IF(AND(H15="Completed",I15=""),"No completion date",IF(AND(I15&lt;&gt;"",I15&lt;B15),"Completed before created","")))</f>
        <v/>
      </c>
      <c r="M15" s="20" t="str">
        <f aca="false">IF(A15="","",IF(K15="Duplicate","No","Yes"))</f>
        <v>Yes</v>
      </c>
      <c r="N15" s="20" t="n">
        <f aca="false">IF(OR(A15="",H15&lt;&gt;"Completed",L15&lt;&gt;""),"",I15-B15)</f>
        <v>0</v>
      </c>
      <c r="O15" s="20" t="n">
        <f aca="false">IF(A15="","",IFERROR(INDEX(Cleanup_Rules!$Q$6:$Q$8,MATCH(F15,Cleanup_Rules!$P$6:$P$8,0)),""))</f>
        <v>7</v>
      </c>
      <c r="P15" s="20" t="str">
        <f aca="false">IF(OR(N15="",O15=""),"",IF(N15&lt;=O15,"Yes","No"))</f>
        <v>Yes</v>
      </c>
      <c r="Q15" s="19" t="str">
        <f aca="false">IF(A15="","",MID(IF(NOT(EXACT(TRIM(Raw_Export!C15),D15))," · property","")&amp;IF(NOT(EXACT(TRIM(Raw_Export!E15),E15))," · category","")&amp;IF(NOT(EXACT(TRIM(Raw_Export!F15),F15))," · priority","")&amp;IF(NOT(EXACT(TRIM(Raw_Export!G15),G15))," · vendor","")&amp;IF(NOT(EXACT(TRIM(Raw_Export!H15),H15))," · status","")&amp;IF(ISTEXT(Raw_Export!J15)," · cost was text",""),4,200))</f>
        <v>category</v>
      </c>
      <c r="R15" s="20" t="n">
        <f aca="false">IF(A15="","",IF(OR(LEN(Q15)&gt;0,K15&lt;&gt;"",L15&lt;&gt;""),1,0))</f>
        <v>1</v>
      </c>
    </row>
    <row r="16" customFormat="false" ht="15" hidden="false" customHeight="false" outlineLevel="0" collapsed="false">
      <c r="A16" s="19" t="str">
        <f aca="false">IF(Raw_Export!A16="","",Raw_Export!A16)</f>
        <v>WO-24122</v>
      </c>
      <c r="B16" s="32" t="n">
        <f aca="false">IF(A16="","",Raw_Export!B16)</f>
        <v>46206</v>
      </c>
      <c r="C16" s="33" t="n">
        <f aca="false">IF(A16="","",DATE(YEAR(B16),MONTH(B16),1))</f>
        <v>46204</v>
      </c>
      <c r="D16" s="19" t="str">
        <f aca="false">IF(A16="","",IFERROR(INDEX(Cleanup_Rules!$B$6:$B$60,MATCH(TRIM(LOWER(Raw_Export!C16)),Cleanup_Rules!$A$6:$A$60,0)),"UNMAPPED"))</f>
        <v>Cedar Ridge Apartments</v>
      </c>
      <c r="E16" s="19" t="str">
        <f aca="false">IF(A16="","",IFERROR(INDEX(Cleanup_Rules!$E$6:$E$60,MATCH(TRIM(LOWER(Raw_Export!E16)),Cleanup_Rules!$D$6:$D$60,0)),"UNMAPPED"))</f>
        <v>Pest Control</v>
      </c>
      <c r="F16" s="19" t="str">
        <f aca="false">IF(A16="","",IFERROR(INDEX(Cleanup_Rules!$H$6:$H$60,MATCH(TRIM(LOWER(Raw_Export!F16)),Cleanup_Rules!$G$6:$G$60,0)),"UNMAPPED"))</f>
        <v>Routine</v>
      </c>
      <c r="G16" s="19" t="str">
        <f aca="false">IF(A16="","",IFERROR(INDEX(Cleanup_Rules!$K$6:$K$60,MATCH(TRIM(LOWER(Raw_Export!G16)),Cleanup_Rules!$J$6:$J$60,0)),"UNMAPPED"))</f>
        <v>Shield Pest Control</v>
      </c>
      <c r="H16" s="19" t="str">
        <f aca="false">IF(A16="","",IFERROR(INDEX(Cleanup_Rules!$N$6:$N$60,MATCH(TRIM(LOWER(Raw_Export!H16)),Cleanup_Rules!$M$6:$M$60,0)),"UNMAPPED"))</f>
        <v>Completed</v>
      </c>
      <c r="I16" s="32" t="n">
        <f aca="false">IF(OR(A16="",Raw_Export!I16=""),"",Raw_Export!I16)</f>
        <v>46218</v>
      </c>
      <c r="J16" s="34" t="n">
        <f aca="false">IF(A16="","",IF(Raw_Export!J16="",0,IF(ISNUMBER(Raw_Export!J16),Raw_Export!J16,VALUE(SUBSTITUTE(SUBSTITUTE(Raw_Export!J16,"$",""),",","")))))</f>
        <v>154.75</v>
      </c>
      <c r="K16" s="20" t="str">
        <f aca="false">IF(A16="","",IF(COUNTIF($A$6:A16,A16)&gt;1,"Duplicate",""))</f>
        <v/>
      </c>
      <c r="L16" s="19" t="str">
        <f aca="false">IF(A16="","",IF(AND(H16="Completed",I16=""),"No completion date",IF(AND(I16&lt;&gt;"",I16&lt;B16),"Completed before created","")))</f>
        <v/>
      </c>
      <c r="M16" s="20" t="str">
        <f aca="false">IF(A16="","",IF(K16="Duplicate","No","Yes"))</f>
        <v>Yes</v>
      </c>
      <c r="N16" s="20" t="n">
        <f aca="false">IF(OR(A16="",H16&lt;&gt;"Completed",L16&lt;&gt;""),"",I16-B16)</f>
        <v>12</v>
      </c>
      <c r="O16" s="20" t="n">
        <f aca="false">IF(A16="","",IFERROR(INDEX(Cleanup_Rules!$Q$6:$Q$8,MATCH(F16,Cleanup_Rules!$P$6:$P$8,0)),""))</f>
        <v>7</v>
      </c>
      <c r="P16" s="20" t="str">
        <f aca="false">IF(OR(N16="",O16=""),"",IF(N16&lt;=O16,"Yes","No"))</f>
        <v>No</v>
      </c>
      <c r="Q16" s="19" t="str">
        <f aca="false">IF(A16="","",MID(IF(NOT(EXACT(TRIM(Raw_Export!C16),D16))," · property","")&amp;IF(NOT(EXACT(TRIM(Raw_Export!E16),E16))," · category","")&amp;IF(NOT(EXACT(TRIM(Raw_Export!F16),F16))," · priority","")&amp;IF(NOT(EXACT(TRIM(Raw_Export!G16),G16))," · vendor","")&amp;IF(NOT(EXACT(TRIM(Raw_Export!H16),H16))," · status","")&amp;IF(ISTEXT(Raw_Export!J16)," · cost was text",""),4,200))</f>
        <v/>
      </c>
      <c r="R16" s="20" t="n">
        <f aca="false">IF(A16="","",IF(OR(LEN(Q16)&gt;0,K16&lt;&gt;"",L16&lt;&gt;""),1,0))</f>
        <v>0</v>
      </c>
    </row>
    <row r="17" customFormat="false" ht="15" hidden="false" customHeight="false" outlineLevel="0" collapsed="false">
      <c r="A17" s="19" t="str">
        <f aca="false">IF(Raw_Export!A17="","",Raw_Export!A17)</f>
        <v>WO-24125</v>
      </c>
      <c r="B17" s="32" t="n">
        <f aca="false">IF(A17="","",Raw_Export!B17)</f>
        <v>46207</v>
      </c>
      <c r="C17" s="33" t="n">
        <f aca="false">IF(A17="","",DATE(YEAR(B17),MONTH(B17),1))</f>
        <v>46204</v>
      </c>
      <c r="D17" s="19" t="str">
        <f aca="false">IF(A17="","",IFERROR(INDEX(Cleanup_Rules!$B$6:$B$60,MATCH(TRIM(LOWER(Raw_Export!C17)),Cleanup_Rules!$A$6:$A$60,0)),"UNMAPPED"))</f>
        <v>Oakview Apartments</v>
      </c>
      <c r="E17" s="19" t="str">
        <f aca="false">IF(A17="","",IFERROR(INDEX(Cleanup_Rules!$E$6:$E$60,MATCH(TRIM(LOWER(Raw_Export!E17)),Cleanup_Rules!$D$6:$D$60,0)),"UNMAPPED"))</f>
        <v>Appliance</v>
      </c>
      <c r="F17" s="19" t="str">
        <f aca="false">IF(A17="","",IFERROR(INDEX(Cleanup_Rules!$H$6:$H$60,MATCH(TRIM(LOWER(Raw_Export!F17)),Cleanup_Rules!$G$6:$G$60,0)),"UNMAPPED"))</f>
        <v>Emergency</v>
      </c>
      <c r="G17" s="19" t="str">
        <f aca="false">IF(A17="","",IFERROR(INDEX(Cleanup_Rules!$K$6:$K$60,MATCH(TRIM(LOWER(Raw_Export!G17)),Cleanup_Rules!$J$6:$J$60,0)),"UNMAPPED"))</f>
        <v>In-house Maintenance</v>
      </c>
      <c r="H17" s="19" t="str">
        <f aca="false">IF(A17="","",IFERROR(INDEX(Cleanup_Rules!$N$6:$N$60,MATCH(TRIM(LOWER(Raw_Export!H17)),Cleanup_Rules!$M$6:$M$60,0)),"UNMAPPED"))</f>
        <v>Completed</v>
      </c>
      <c r="I17" s="32" t="n">
        <f aca="false">IF(OR(A17="",Raw_Export!I17=""),"",Raw_Export!I17)</f>
        <v>46209</v>
      </c>
      <c r="J17" s="34" t="n">
        <f aca="false">IF(A17="","",IF(Raw_Export!J17="",0,IF(ISNUMBER(Raw_Export!J17),Raw_Export!J17,VALUE(SUBSTITUTE(SUBSTITUTE(Raw_Export!J17,"$",""),",","")))))</f>
        <v>143.72</v>
      </c>
      <c r="K17" s="20" t="str">
        <f aca="false">IF(A17="","",IF(COUNTIF($A$6:A17,A17)&gt;1,"Duplicate",""))</f>
        <v/>
      </c>
      <c r="L17" s="19" t="str">
        <f aca="false">IF(A17="","",IF(AND(H17="Completed",I17=""),"No completion date",IF(AND(I17&lt;&gt;"",I17&lt;B17),"Completed before created","")))</f>
        <v/>
      </c>
      <c r="M17" s="20" t="str">
        <f aca="false">IF(A17="","",IF(K17="Duplicate","No","Yes"))</f>
        <v>Yes</v>
      </c>
      <c r="N17" s="20" t="n">
        <f aca="false">IF(OR(A17="",H17&lt;&gt;"Completed",L17&lt;&gt;""),"",I17-B17)</f>
        <v>2</v>
      </c>
      <c r="O17" s="20" t="n">
        <f aca="false">IF(A17="","",IFERROR(INDEX(Cleanup_Rules!$Q$6:$Q$8,MATCH(F17,Cleanup_Rules!$P$6:$P$8,0)),""))</f>
        <v>1</v>
      </c>
      <c r="P17" s="20" t="str">
        <f aca="false">IF(OR(N17="",O17=""),"",IF(N17&lt;=O17,"Yes","No"))</f>
        <v>No</v>
      </c>
      <c r="Q17" s="19" t="str">
        <f aca="false">IF(A17="","",MID(IF(NOT(EXACT(TRIM(Raw_Export!C17),D17))," · property","")&amp;IF(NOT(EXACT(TRIM(Raw_Export!E17),E17))," · category","")&amp;IF(NOT(EXACT(TRIM(Raw_Export!F17),F17))," · priority","")&amp;IF(NOT(EXACT(TRIM(Raw_Export!G17),G17))," · vendor","")&amp;IF(NOT(EXACT(TRIM(Raw_Export!H17),H17))," · status","")&amp;IF(ISTEXT(Raw_Export!J17)," · cost was text",""),4,200))</f>
        <v/>
      </c>
      <c r="R17" s="20" t="n">
        <f aca="false">IF(A17="","",IF(OR(LEN(Q17)&gt;0,K17&lt;&gt;"",L17&lt;&gt;""),1,0))</f>
        <v>0</v>
      </c>
    </row>
    <row r="18" customFormat="false" ht="15" hidden="false" customHeight="false" outlineLevel="0" collapsed="false">
      <c r="A18" s="19" t="str">
        <f aca="false">IF(Raw_Export!A18="","",Raw_Export!A18)</f>
        <v>WO-24127</v>
      </c>
      <c r="B18" s="32" t="n">
        <f aca="false">IF(A18="","",Raw_Export!B18)</f>
        <v>46207</v>
      </c>
      <c r="C18" s="33" t="n">
        <f aca="false">IF(A18="","",DATE(YEAR(B18),MONTH(B18),1))</f>
        <v>46204</v>
      </c>
      <c r="D18" s="19" t="str">
        <f aca="false">IF(A18="","",IFERROR(INDEX(Cleanup_Rules!$B$6:$B$60,MATCH(TRIM(LOWER(Raw_Export!C18)),Cleanup_Rules!$A$6:$A$60,0)),"UNMAPPED"))</f>
        <v>Harbor Point Lofts</v>
      </c>
      <c r="E18" s="19" t="str">
        <f aca="false">IF(A18="","",IFERROR(INDEX(Cleanup_Rules!$E$6:$E$60,MATCH(TRIM(LOWER(Raw_Export!E18)),Cleanup_Rules!$D$6:$D$60,0)),"UNMAPPED"))</f>
        <v>General Repair</v>
      </c>
      <c r="F18" s="19" t="str">
        <f aca="false">IF(A18="","",IFERROR(INDEX(Cleanup_Rules!$H$6:$H$60,MATCH(TRIM(LOWER(Raw_Export!F18)),Cleanup_Rules!$G$6:$G$60,0)),"UNMAPPED"))</f>
        <v>Urgent</v>
      </c>
      <c r="G18" s="19" t="str">
        <f aca="false">IF(A18="","",IFERROR(INDEX(Cleanup_Rules!$K$6:$K$60,MATCH(TRIM(LOWER(Raw_Export!G18)),Cleanup_Rules!$J$6:$J$60,0)),"UNMAPPED"))</f>
        <v>In-house Maintenance</v>
      </c>
      <c r="H18" s="19" t="str">
        <f aca="false">IF(A18="","",IFERROR(INDEX(Cleanup_Rules!$N$6:$N$60,MATCH(TRIM(LOWER(Raw_Export!H18)),Cleanup_Rules!$M$6:$M$60,0)),"UNMAPPED"))</f>
        <v>Completed</v>
      </c>
      <c r="I18" s="32" t="n">
        <f aca="false">IF(OR(A18="",Raw_Export!I18=""),"",Raw_Export!I18)</f>
        <v>46210</v>
      </c>
      <c r="J18" s="34" t="n">
        <f aca="false">IF(A18="","",IF(Raw_Export!J18="",0,IF(ISNUMBER(Raw_Export!J18),Raw_Export!J18,VALUE(SUBSTITUTE(SUBSTITUTE(Raw_Export!J18,"$",""),",","")))))</f>
        <v>0</v>
      </c>
      <c r="K18" s="20" t="str">
        <f aca="false">IF(A18="","",IF(COUNTIF($A$6:A18,A18)&gt;1,"Duplicate",""))</f>
        <v/>
      </c>
      <c r="L18" s="19" t="str">
        <f aca="false">IF(A18="","",IF(AND(H18="Completed",I18=""),"No completion date",IF(AND(I18&lt;&gt;"",I18&lt;B18),"Completed before created","")))</f>
        <v/>
      </c>
      <c r="M18" s="20" t="str">
        <f aca="false">IF(A18="","",IF(K18="Duplicate","No","Yes"))</f>
        <v>Yes</v>
      </c>
      <c r="N18" s="20" t="n">
        <f aca="false">IF(OR(A18="",H18&lt;&gt;"Completed",L18&lt;&gt;""),"",I18-B18)</f>
        <v>3</v>
      </c>
      <c r="O18" s="20" t="n">
        <f aca="false">IF(A18="","",IFERROR(INDEX(Cleanup_Rules!$Q$6:$Q$8,MATCH(F18,Cleanup_Rules!$P$6:$P$8,0)),""))</f>
        <v>3</v>
      </c>
      <c r="P18" s="20" t="str">
        <f aca="false">IF(OR(N18="",O18=""),"",IF(N18&lt;=O18,"Yes","No"))</f>
        <v>Yes</v>
      </c>
      <c r="Q18" s="19" t="str">
        <f aca="false">IF(A18="","",MID(IF(NOT(EXACT(TRIM(Raw_Export!C18),D18))," · property","")&amp;IF(NOT(EXACT(TRIM(Raw_Export!E18),E18))," · category","")&amp;IF(NOT(EXACT(TRIM(Raw_Export!F18),F18))," · priority","")&amp;IF(NOT(EXACT(TRIM(Raw_Export!G18),G18))," · vendor","")&amp;IF(NOT(EXACT(TRIM(Raw_Export!H18),H18))," · status","")&amp;IF(ISTEXT(Raw_Export!J18)," · cost was text",""),4,200))</f>
        <v>property</v>
      </c>
      <c r="R18" s="20" t="n">
        <f aca="false">IF(A18="","",IF(OR(LEN(Q18)&gt;0,K18&lt;&gt;"",L18&lt;&gt;""),1,0))</f>
        <v>1</v>
      </c>
    </row>
    <row r="19" customFormat="false" ht="15" hidden="false" customHeight="false" outlineLevel="0" collapsed="false">
      <c r="A19" s="19" t="str">
        <f aca="false">IF(Raw_Export!A19="","",Raw_Export!A19)</f>
        <v>WO-24128</v>
      </c>
      <c r="B19" s="32" t="n">
        <f aca="false">IF(A19="","",Raw_Export!B19)</f>
        <v>46208</v>
      </c>
      <c r="C19" s="33" t="n">
        <f aca="false">IF(A19="","",DATE(YEAR(B19),MONTH(B19),1))</f>
        <v>46204</v>
      </c>
      <c r="D19" s="19" t="str">
        <f aca="false">IF(A19="","",IFERROR(INDEX(Cleanup_Rules!$B$6:$B$60,MATCH(TRIM(LOWER(Raw_Export!C19)),Cleanup_Rules!$A$6:$A$60,0)),"UNMAPPED"))</f>
        <v>Harbor Point Lofts</v>
      </c>
      <c r="E19" s="19" t="str">
        <f aca="false">IF(A19="","",IFERROR(INDEX(Cleanup_Rules!$E$6:$E$60,MATCH(TRIM(LOWER(Raw_Export!E19)),Cleanup_Rules!$D$6:$D$60,0)),"UNMAPPED"))</f>
        <v>HVAC</v>
      </c>
      <c r="F19" s="19" t="str">
        <f aca="false">IF(A19="","",IFERROR(INDEX(Cleanup_Rules!$H$6:$H$60,MATCH(TRIM(LOWER(Raw_Export!F19)),Cleanup_Rules!$G$6:$G$60,0)),"UNMAPPED"))</f>
        <v>Routine</v>
      </c>
      <c r="G19" s="19" t="str">
        <f aca="false">IF(A19="","",IFERROR(INDEX(Cleanup_Rules!$K$6:$K$60,MATCH(TRIM(LOWER(Raw_Export!G19)),Cleanup_Rules!$J$6:$J$60,0)),"UNMAPPED"))</f>
        <v>CoolAir HVAC</v>
      </c>
      <c r="H19" s="19" t="str">
        <f aca="false">IF(A19="","",IFERROR(INDEX(Cleanup_Rules!$N$6:$N$60,MATCH(TRIM(LOWER(Raw_Export!H19)),Cleanup_Rules!$M$6:$M$60,0)),"UNMAPPED"))</f>
        <v>Completed</v>
      </c>
      <c r="I19" s="32" t="n">
        <f aca="false">IF(OR(A19="",Raw_Export!I19=""),"",Raw_Export!I19)</f>
        <v>46215</v>
      </c>
      <c r="J19" s="34" t="n">
        <f aca="false">IF(A19="","",IF(Raw_Export!J19="",0,IF(ISNUMBER(Raw_Export!J19),Raw_Export!J19,VALUE(SUBSTITUTE(SUBSTITUTE(Raw_Export!J19,"$",""),",","")))))</f>
        <v>448.44</v>
      </c>
      <c r="K19" s="20" t="str">
        <f aca="false">IF(A19="","",IF(COUNTIF($A$6:A19,A19)&gt;1,"Duplicate",""))</f>
        <v/>
      </c>
      <c r="L19" s="19" t="str">
        <f aca="false">IF(A19="","",IF(AND(H19="Completed",I19=""),"No completion date",IF(AND(I19&lt;&gt;"",I19&lt;B19),"Completed before created","")))</f>
        <v/>
      </c>
      <c r="M19" s="20" t="str">
        <f aca="false">IF(A19="","",IF(K19="Duplicate","No","Yes"))</f>
        <v>Yes</v>
      </c>
      <c r="N19" s="20" t="n">
        <f aca="false">IF(OR(A19="",H19&lt;&gt;"Completed",L19&lt;&gt;""),"",I19-B19)</f>
        <v>7</v>
      </c>
      <c r="O19" s="20" t="n">
        <f aca="false">IF(A19="","",IFERROR(INDEX(Cleanup_Rules!$Q$6:$Q$8,MATCH(F19,Cleanup_Rules!$P$6:$P$8,0)),""))</f>
        <v>7</v>
      </c>
      <c r="P19" s="20" t="str">
        <f aca="false">IF(OR(N19="",O19=""),"",IF(N19&lt;=O19,"Yes","No"))</f>
        <v>Yes</v>
      </c>
      <c r="Q19" s="19" t="str">
        <f aca="false">IF(A19="","",MID(IF(NOT(EXACT(TRIM(Raw_Export!C19),D19))," · property","")&amp;IF(NOT(EXACT(TRIM(Raw_Export!E19),E19))," · category","")&amp;IF(NOT(EXACT(TRIM(Raw_Export!F19),F19))," · priority","")&amp;IF(NOT(EXACT(TRIM(Raw_Export!G19),G19))," · vendor","")&amp;IF(NOT(EXACT(TRIM(Raw_Export!H19),H19))," · status","")&amp;IF(ISTEXT(Raw_Export!J19)," · cost was text",""),4,200))</f>
        <v/>
      </c>
      <c r="R19" s="20" t="n">
        <f aca="false">IF(A19="","",IF(OR(LEN(Q19)&gt;0,K19&lt;&gt;"",L19&lt;&gt;""),1,0))</f>
        <v>0</v>
      </c>
    </row>
    <row r="20" customFormat="false" ht="15" hidden="false" customHeight="false" outlineLevel="0" collapsed="false">
      <c r="A20" s="19" t="str">
        <f aca="false">IF(Raw_Export!A20="","",Raw_Export!A20)</f>
        <v>WO-24131</v>
      </c>
      <c r="B20" s="32" t="n">
        <f aca="false">IF(A20="","",Raw_Export!B20)</f>
        <v>46208</v>
      </c>
      <c r="C20" s="33" t="n">
        <f aca="false">IF(A20="","",DATE(YEAR(B20),MONTH(B20),1))</f>
        <v>46204</v>
      </c>
      <c r="D20" s="19" t="str">
        <f aca="false">IF(A20="","",IFERROR(INDEX(Cleanup_Rules!$B$6:$B$60,MATCH(TRIM(LOWER(Raw_Export!C20)),Cleanup_Rules!$A$6:$A$60,0)),"UNMAPPED"))</f>
        <v>Cedar Ridge Apartments</v>
      </c>
      <c r="E20" s="19" t="str">
        <f aca="false">IF(A20="","",IFERROR(INDEX(Cleanup_Rules!$E$6:$E$60,MATCH(TRIM(LOWER(Raw_Export!E20)),Cleanup_Rules!$D$6:$D$60,0)),"UNMAPPED"))</f>
        <v>Appliance</v>
      </c>
      <c r="F20" s="19" t="str">
        <f aca="false">IF(A20="","",IFERROR(INDEX(Cleanup_Rules!$H$6:$H$60,MATCH(TRIM(LOWER(Raw_Export!F20)),Cleanup_Rules!$G$6:$G$60,0)),"UNMAPPED"))</f>
        <v>Routine</v>
      </c>
      <c r="G20" s="19" t="str">
        <f aca="false">IF(A20="","",IFERROR(INDEX(Cleanup_Rules!$K$6:$K$60,MATCH(TRIM(LOWER(Raw_Export!G20)),Cleanup_Rules!$J$6:$J$60,0)),"UNMAPPED"))</f>
        <v>In-house Maintenance</v>
      </c>
      <c r="H20" s="19" t="str">
        <f aca="false">IF(A20="","",IFERROR(INDEX(Cleanup_Rules!$N$6:$N$60,MATCH(TRIM(LOWER(Raw_Export!H20)),Cleanup_Rules!$M$6:$M$60,0)),"UNMAPPED"))</f>
        <v>Completed</v>
      </c>
      <c r="I20" s="32" t="n">
        <f aca="false">IF(OR(A20="",Raw_Export!I20=""),"",Raw_Export!I20)</f>
        <v>46212</v>
      </c>
      <c r="J20" s="34" t="n">
        <f aca="false">IF(A20="","",IF(Raw_Export!J20="",0,IF(ISNUMBER(Raw_Export!J20),Raw_Export!J20,VALUE(SUBSTITUTE(SUBSTITUTE(Raw_Export!J20,"$",""),",","")))))</f>
        <v>137.93</v>
      </c>
      <c r="K20" s="20" t="str">
        <f aca="false">IF(A20="","",IF(COUNTIF($A$6:A20,A20)&gt;1,"Duplicate",""))</f>
        <v/>
      </c>
      <c r="L20" s="19" t="str">
        <f aca="false">IF(A20="","",IF(AND(H20="Completed",I20=""),"No completion date",IF(AND(I20&lt;&gt;"",I20&lt;B20),"Completed before created","")))</f>
        <v/>
      </c>
      <c r="M20" s="20" t="str">
        <f aca="false">IF(A20="","",IF(K20="Duplicate","No","Yes"))</f>
        <v>Yes</v>
      </c>
      <c r="N20" s="20" t="n">
        <f aca="false">IF(OR(A20="",H20&lt;&gt;"Completed",L20&lt;&gt;""),"",I20-B20)</f>
        <v>4</v>
      </c>
      <c r="O20" s="20" t="n">
        <f aca="false">IF(A20="","",IFERROR(INDEX(Cleanup_Rules!$Q$6:$Q$8,MATCH(F20,Cleanup_Rules!$P$6:$P$8,0)),""))</f>
        <v>7</v>
      </c>
      <c r="P20" s="20" t="str">
        <f aca="false">IF(OR(N20="",O20=""),"",IF(N20&lt;=O20,"Yes","No"))</f>
        <v>Yes</v>
      </c>
      <c r="Q20" s="19" t="str">
        <f aca="false">IF(A20="","",MID(IF(NOT(EXACT(TRIM(Raw_Export!C20),D20))," · property","")&amp;IF(NOT(EXACT(TRIM(Raw_Export!E20),E20))," · category","")&amp;IF(NOT(EXACT(TRIM(Raw_Export!F20),F20))," · priority","")&amp;IF(NOT(EXACT(TRIM(Raw_Export!G20),G20))," · vendor","")&amp;IF(NOT(EXACT(TRIM(Raw_Export!H20),H20))," · status","")&amp;IF(ISTEXT(Raw_Export!J20)," · cost was text",""),4,200))</f>
        <v>priority</v>
      </c>
      <c r="R20" s="20" t="n">
        <f aca="false">IF(A20="","",IF(OR(LEN(Q20)&gt;0,K20&lt;&gt;"",L20&lt;&gt;""),1,0))</f>
        <v>1</v>
      </c>
    </row>
    <row r="21" customFormat="false" ht="15" hidden="false" customHeight="false" outlineLevel="0" collapsed="false">
      <c r="A21" s="19" t="str">
        <f aca="false">IF(Raw_Export!A21="","",Raw_Export!A21)</f>
        <v>WO-24132</v>
      </c>
      <c r="B21" s="32" t="n">
        <f aca="false">IF(A21="","",Raw_Export!B21)</f>
        <v>46209</v>
      </c>
      <c r="C21" s="33" t="n">
        <f aca="false">IF(A21="","",DATE(YEAR(B21),MONTH(B21),1))</f>
        <v>46204</v>
      </c>
      <c r="D21" s="19" t="str">
        <f aca="false">IF(A21="","",IFERROR(INDEX(Cleanup_Rules!$B$6:$B$60,MATCH(TRIM(LOWER(Raw_Export!C21)),Cleanup_Rules!$A$6:$A$60,0)),"UNMAPPED"))</f>
        <v>Mill Creek Townhomes</v>
      </c>
      <c r="E21" s="19" t="str">
        <f aca="false">IF(A21="","",IFERROR(INDEX(Cleanup_Rules!$E$6:$E$60,MATCH(TRIM(LOWER(Raw_Export!E21)),Cleanup_Rules!$D$6:$D$60,0)),"UNMAPPED"))</f>
        <v>Plumbing</v>
      </c>
      <c r="F21" s="19" t="str">
        <f aca="false">IF(A21="","",IFERROR(INDEX(Cleanup_Rules!$H$6:$H$60,MATCH(TRIM(LOWER(Raw_Export!F21)),Cleanup_Rules!$G$6:$G$60,0)),"UNMAPPED"))</f>
        <v>Routine</v>
      </c>
      <c r="G21" s="19" t="str">
        <f aca="false">IF(A21="","",IFERROR(INDEX(Cleanup_Rules!$K$6:$K$60,MATCH(TRIM(LOWER(Raw_Export!G21)),Cleanup_Rules!$J$6:$J$60,0)),"UNMAPPED"))</f>
        <v>In-house Maintenance</v>
      </c>
      <c r="H21" s="19" t="str">
        <f aca="false">IF(A21="","",IFERROR(INDEX(Cleanup_Rules!$N$6:$N$60,MATCH(TRIM(LOWER(Raw_Export!H21)),Cleanup_Rules!$M$6:$M$60,0)),"UNMAPPED"))</f>
        <v>Completed</v>
      </c>
      <c r="I21" s="32" t="n">
        <f aca="false">IF(OR(A21="",Raw_Export!I21=""),"",Raw_Export!I21)</f>
        <v>46210</v>
      </c>
      <c r="J21" s="34" t="n">
        <f aca="false">IF(A21="","",IF(Raw_Export!J21="",0,IF(ISNUMBER(Raw_Export!J21),Raw_Export!J21,VALUE(SUBSTITUTE(SUBSTITUTE(Raw_Export!J21,"$",""),",","")))))</f>
        <v>0</v>
      </c>
      <c r="K21" s="20" t="str">
        <f aca="false">IF(A21="","",IF(COUNTIF($A$6:A21,A21)&gt;1,"Duplicate",""))</f>
        <v/>
      </c>
      <c r="L21" s="19" t="str">
        <f aca="false">IF(A21="","",IF(AND(H21="Completed",I21=""),"No completion date",IF(AND(I21&lt;&gt;"",I21&lt;B21),"Completed before created","")))</f>
        <v/>
      </c>
      <c r="M21" s="20" t="str">
        <f aca="false">IF(A21="","",IF(K21="Duplicate","No","Yes"))</f>
        <v>Yes</v>
      </c>
      <c r="N21" s="20" t="n">
        <f aca="false">IF(OR(A21="",H21&lt;&gt;"Completed",L21&lt;&gt;""),"",I21-B21)</f>
        <v>1</v>
      </c>
      <c r="O21" s="20" t="n">
        <f aca="false">IF(A21="","",IFERROR(INDEX(Cleanup_Rules!$Q$6:$Q$8,MATCH(F21,Cleanup_Rules!$P$6:$P$8,0)),""))</f>
        <v>7</v>
      </c>
      <c r="P21" s="20" t="str">
        <f aca="false">IF(OR(N21="",O21=""),"",IF(N21&lt;=O21,"Yes","No"))</f>
        <v>Yes</v>
      </c>
      <c r="Q21" s="19" t="str">
        <f aca="false">IF(A21="","",MID(IF(NOT(EXACT(TRIM(Raw_Export!C21),D21))," · property","")&amp;IF(NOT(EXACT(TRIM(Raw_Export!E21),E21))," · category","")&amp;IF(NOT(EXACT(TRIM(Raw_Export!F21),F21))," · priority","")&amp;IF(NOT(EXACT(TRIM(Raw_Export!G21),G21))," · vendor","")&amp;IF(NOT(EXACT(TRIM(Raw_Export!H21),H21))," · status","")&amp;IF(ISTEXT(Raw_Export!J21)," · cost was text",""),4,200))</f>
        <v/>
      </c>
      <c r="R21" s="20" t="n">
        <f aca="false">IF(A21="","",IF(OR(LEN(Q21)&gt;0,K21&lt;&gt;"",L21&lt;&gt;""),1,0))</f>
        <v>0</v>
      </c>
    </row>
    <row r="22" customFormat="false" ht="15" hidden="false" customHeight="false" outlineLevel="0" collapsed="false">
      <c r="A22" s="19" t="str">
        <f aca="false">IF(Raw_Export!A22="","",Raw_Export!A22)</f>
        <v>WO-24135</v>
      </c>
      <c r="B22" s="32" t="n">
        <f aca="false">IF(A22="","",Raw_Export!B22)</f>
        <v>46209</v>
      </c>
      <c r="C22" s="33" t="n">
        <f aca="false">IF(A22="","",DATE(YEAR(B22),MONTH(B22),1))</f>
        <v>46204</v>
      </c>
      <c r="D22" s="19" t="str">
        <f aca="false">IF(A22="","",IFERROR(INDEX(Cleanup_Rules!$B$6:$B$60,MATCH(TRIM(LOWER(Raw_Export!C22)),Cleanup_Rules!$A$6:$A$60,0)),"UNMAPPED"))</f>
        <v>Mill Creek Townhomes</v>
      </c>
      <c r="E22" s="19" t="str">
        <f aca="false">IF(A22="","",IFERROR(INDEX(Cleanup_Rules!$E$6:$E$60,MATCH(TRIM(LOWER(Raw_Export!E22)),Cleanup_Rules!$D$6:$D$60,0)),"UNMAPPED"))</f>
        <v>HVAC</v>
      </c>
      <c r="F22" s="19" t="str">
        <f aca="false">IF(A22="","",IFERROR(INDEX(Cleanup_Rules!$H$6:$H$60,MATCH(TRIM(LOWER(Raw_Export!F22)),Cleanup_Rules!$G$6:$G$60,0)),"UNMAPPED"))</f>
        <v>Routine</v>
      </c>
      <c r="G22" s="19" t="str">
        <f aca="false">IF(A22="","",IFERROR(INDEX(Cleanup_Rules!$K$6:$K$60,MATCH(TRIM(LOWER(Raw_Export!G22)),Cleanup_Rules!$J$6:$J$60,0)),"UNMAPPED"))</f>
        <v>CoolAir HVAC</v>
      </c>
      <c r="H22" s="19" t="str">
        <f aca="false">IF(A22="","",IFERROR(INDEX(Cleanup_Rules!$N$6:$N$60,MATCH(TRIM(LOWER(Raw_Export!H22)),Cleanup_Rules!$M$6:$M$60,0)),"UNMAPPED"))</f>
        <v>Completed</v>
      </c>
      <c r="I22" s="32" t="n">
        <f aca="false">IF(OR(A22="",Raw_Export!I22=""),"",Raw_Export!I22)</f>
        <v>46218</v>
      </c>
      <c r="J22" s="34" t="n">
        <f aca="false">IF(A22="","",IF(Raw_Export!J22="",0,IF(ISNUMBER(Raw_Export!J22),Raw_Export!J22,VALUE(SUBSTITUTE(SUBSTITUTE(Raw_Export!J22,"$",""),",","")))))</f>
        <v>588.86</v>
      </c>
      <c r="K22" s="20" t="str">
        <f aca="false">IF(A22="","",IF(COUNTIF($A$6:A22,A22)&gt;1,"Duplicate",""))</f>
        <v/>
      </c>
      <c r="L22" s="19" t="str">
        <f aca="false">IF(A22="","",IF(AND(H22="Completed",I22=""),"No completion date",IF(AND(I22&lt;&gt;"",I22&lt;B22),"Completed before created","")))</f>
        <v/>
      </c>
      <c r="M22" s="20" t="str">
        <f aca="false">IF(A22="","",IF(K22="Duplicate","No","Yes"))</f>
        <v>Yes</v>
      </c>
      <c r="N22" s="20" t="n">
        <f aca="false">IF(OR(A22="",H22&lt;&gt;"Completed",L22&lt;&gt;""),"",I22-B22)</f>
        <v>9</v>
      </c>
      <c r="O22" s="20" t="n">
        <f aca="false">IF(A22="","",IFERROR(INDEX(Cleanup_Rules!$Q$6:$Q$8,MATCH(F22,Cleanup_Rules!$P$6:$P$8,0)),""))</f>
        <v>7</v>
      </c>
      <c r="P22" s="20" t="str">
        <f aca="false">IF(OR(N22="",O22=""),"",IF(N22&lt;=O22,"Yes","No"))</f>
        <v>No</v>
      </c>
      <c r="Q22" s="19" t="str">
        <f aca="false">IF(A22="","",MID(IF(NOT(EXACT(TRIM(Raw_Export!C22),D22))," · property","")&amp;IF(NOT(EXACT(TRIM(Raw_Export!E22),E22))," · category","")&amp;IF(NOT(EXACT(TRIM(Raw_Export!F22),F22))," · priority","")&amp;IF(NOT(EXACT(TRIM(Raw_Export!G22),G22))," · vendor","")&amp;IF(NOT(EXACT(TRIM(Raw_Export!H22),H22))," · status","")&amp;IF(ISTEXT(Raw_Export!J22)," · cost was text",""),4,200))</f>
        <v>status</v>
      </c>
      <c r="R22" s="20" t="n">
        <f aca="false">IF(A22="","",IF(OR(LEN(Q22)&gt;0,K22&lt;&gt;"",L22&lt;&gt;""),1,0))</f>
        <v>1</v>
      </c>
    </row>
    <row r="23" customFormat="false" ht="15" hidden="false" customHeight="false" outlineLevel="0" collapsed="false">
      <c r="A23" s="19" t="str">
        <f aca="false">IF(Raw_Export!A23="","",Raw_Export!A23)</f>
        <v>WO-24138</v>
      </c>
      <c r="B23" s="32" t="n">
        <f aca="false">IF(A23="","",Raw_Export!B23)</f>
        <v>46209</v>
      </c>
      <c r="C23" s="33" t="n">
        <f aca="false">IF(A23="","",DATE(YEAR(B23),MONTH(B23),1))</f>
        <v>46204</v>
      </c>
      <c r="D23" s="19" t="str">
        <f aca="false">IF(A23="","",IFERROR(INDEX(Cleanup_Rules!$B$6:$B$60,MATCH(TRIM(LOWER(Raw_Export!C23)),Cleanup_Rules!$A$6:$A$60,0)),"UNMAPPED"))</f>
        <v>Harbor Point Lofts</v>
      </c>
      <c r="E23" s="19" t="str">
        <f aca="false">IF(A23="","",IFERROR(INDEX(Cleanup_Rules!$E$6:$E$60,MATCH(TRIM(LOWER(Raw_Export!E23)),Cleanup_Rules!$D$6:$D$60,0)),"UNMAPPED"))</f>
        <v>HVAC</v>
      </c>
      <c r="F23" s="19" t="str">
        <f aca="false">IF(A23="","",IFERROR(INDEX(Cleanup_Rules!$H$6:$H$60,MATCH(TRIM(LOWER(Raw_Export!F23)),Cleanup_Rules!$G$6:$G$60,0)),"UNMAPPED"))</f>
        <v>Emergency</v>
      </c>
      <c r="G23" s="19" t="str">
        <f aca="false">IF(A23="","",IFERROR(INDEX(Cleanup_Rules!$K$6:$K$60,MATCH(TRIM(LOWER(Raw_Export!G23)),Cleanup_Rules!$J$6:$J$60,0)),"UNMAPPED"))</f>
        <v>CoolAir HVAC</v>
      </c>
      <c r="H23" s="19" t="str">
        <f aca="false">IF(A23="","",IFERROR(INDEX(Cleanup_Rules!$N$6:$N$60,MATCH(TRIM(LOWER(Raw_Export!H23)),Cleanup_Rules!$M$6:$M$60,0)),"UNMAPPED"))</f>
        <v>Completed</v>
      </c>
      <c r="I23" s="32" t="n">
        <f aca="false">IF(OR(A23="",Raw_Export!I23=""),"",Raw_Export!I23)</f>
        <v>46209</v>
      </c>
      <c r="J23" s="34" t="n">
        <f aca="false">IF(A23="","",IF(Raw_Export!J23="",0,IF(ISNUMBER(Raw_Export!J23),Raw_Export!J23,VALUE(SUBSTITUTE(SUBSTITUTE(Raw_Export!J23,"$",""),",","")))))</f>
        <v>1087.79</v>
      </c>
      <c r="K23" s="20" t="str">
        <f aca="false">IF(A23="","",IF(COUNTIF($A$6:A23,A23)&gt;1,"Duplicate",""))</f>
        <v/>
      </c>
      <c r="L23" s="19" t="str">
        <f aca="false">IF(A23="","",IF(AND(H23="Completed",I23=""),"No completion date",IF(AND(I23&lt;&gt;"",I23&lt;B23),"Completed before created","")))</f>
        <v/>
      </c>
      <c r="M23" s="20" t="str">
        <f aca="false">IF(A23="","",IF(K23="Duplicate","No","Yes"))</f>
        <v>Yes</v>
      </c>
      <c r="N23" s="20" t="n">
        <f aca="false">IF(OR(A23="",H23&lt;&gt;"Completed",L23&lt;&gt;""),"",I23-B23)</f>
        <v>0</v>
      </c>
      <c r="O23" s="20" t="n">
        <f aca="false">IF(A23="","",IFERROR(INDEX(Cleanup_Rules!$Q$6:$Q$8,MATCH(F23,Cleanup_Rules!$P$6:$P$8,0)),""))</f>
        <v>1</v>
      </c>
      <c r="P23" s="20" t="str">
        <f aca="false">IF(OR(N23="",O23=""),"",IF(N23&lt;=O23,"Yes","No"))</f>
        <v>Yes</v>
      </c>
      <c r="Q23" s="19" t="str">
        <f aca="false">IF(A23="","",MID(IF(NOT(EXACT(TRIM(Raw_Export!C23),D23))," · property","")&amp;IF(NOT(EXACT(TRIM(Raw_Export!E23),E23))," · category","")&amp;IF(NOT(EXACT(TRIM(Raw_Export!F23),F23))," · priority","")&amp;IF(NOT(EXACT(TRIM(Raw_Export!G23),G23))," · vendor","")&amp;IF(NOT(EXACT(TRIM(Raw_Export!H23),H23))," · status","")&amp;IF(ISTEXT(Raw_Export!J23)," · cost was text",""),4,200))</f>
        <v/>
      </c>
      <c r="R23" s="20" t="n">
        <f aca="false">IF(A23="","",IF(OR(LEN(Q23)&gt;0,K23&lt;&gt;"",L23&lt;&gt;""),1,0))</f>
        <v>0</v>
      </c>
    </row>
    <row r="24" customFormat="false" ht="15" hidden="false" customHeight="false" outlineLevel="0" collapsed="false">
      <c r="A24" s="19" t="str">
        <f aca="false">IF(Raw_Export!A24="","",Raw_Export!A24)</f>
        <v>WO-24139</v>
      </c>
      <c r="B24" s="32" t="n">
        <f aca="false">IF(A24="","",Raw_Export!B24)</f>
        <v>46209</v>
      </c>
      <c r="C24" s="33" t="n">
        <f aca="false">IF(A24="","",DATE(YEAR(B24),MONTH(B24),1))</f>
        <v>46204</v>
      </c>
      <c r="D24" s="19" t="str">
        <f aca="false">IF(A24="","",IFERROR(INDEX(Cleanup_Rules!$B$6:$B$60,MATCH(TRIM(LOWER(Raw_Export!C24)),Cleanup_Rules!$A$6:$A$60,0)),"UNMAPPED"))</f>
        <v>Harbor Point Lofts</v>
      </c>
      <c r="E24" s="19" t="str">
        <f aca="false">IF(A24="","",IFERROR(INDEX(Cleanup_Rules!$E$6:$E$60,MATCH(TRIM(LOWER(Raw_Export!E24)),Cleanup_Rules!$D$6:$D$60,0)),"UNMAPPED"))</f>
        <v>Electrical</v>
      </c>
      <c r="F24" s="19" t="str">
        <f aca="false">IF(A24="","",IFERROR(INDEX(Cleanup_Rules!$H$6:$H$60,MATCH(TRIM(LOWER(Raw_Export!F24)),Cleanup_Rules!$G$6:$G$60,0)),"UNMAPPED"))</f>
        <v>Routine</v>
      </c>
      <c r="G24" s="19" t="str">
        <f aca="false">IF(A24="","",IFERROR(INDEX(Cleanup_Rules!$K$6:$K$60,MATCH(TRIM(LOWER(Raw_Export!G24)),Cleanup_Rules!$J$6:$J$60,0)),"UNMAPPED"))</f>
        <v>In-house Maintenance</v>
      </c>
      <c r="H24" s="19" t="str">
        <f aca="false">IF(A24="","",IFERROR(INDEX(Cleanup_Rules!$N$6:$N$60,MATCH(TRIM(LOWER(Raw_Export!H24)),Cleanup_Rules!$M$6:$M$60,0)),"UNMAPPED"))</f>
        <v>Completed</v>
      </c>
      <c r="I24" s="32" t="n">
        <f aca="false">IF(OR(A24="",Raw_Export!I24=""),"",Raw_Export!I24)</f>
        <v>46209</v>
      </c>
      <c r="J24" s="34" t="n">
        <f aca="false">IF(A24="","",IF(Raw_Export!J24="",0,IF(ISNUMBER(Raw_Export!J24),Raw_Export!J24,VALUE(SUBSTITUTE(SUBSTITUTE(Raw_Export!J24,"$",""),",","")))))</f>
        <v>0</v>
      </c>
      <c r="K24" s="20" t="str">
        <f aca="false">IF(A24="","",IF(COUNTIF($A$6:A24,A24)&gt;1,"Duplicate",""))</f>
        <v/>
      </c>
      <c r="L24" s="19" t="str">
        <f aca="false">IF(A24="","",IF(AND(H24="Completed",I24=""),"No completion date",IF(AND(I24&lt;&gt;"",I24&lt;B24),"Completed before created","")))</f>
        <v/>
      </c>
      <c r="M24" s="20" t="str">
        <f aca="false">IF(A24="","",IF(K24="Duplicate","No","Yes"))</f>
        <v>Yes</v>
      </c>
      <c r="N24" s="20" t="n">
        <f aca="false">IF(OR(A24="",H24&lt;&gt;"Completed",L24&lt;&gt;""),"",I24-B24)</f>
        <v>0</v>
      </c>
      <c r="O24" s="20" t="n">
        <f aca="false">IF(A24="","",IFERROR(INDEX(Cleanup_Rules!$Q$6:$Q$8,MATCH(F24,Cleanup_Rules!$P$6:$P$8,0)),""))</f>
        <v>7</v>
      </c>
      <c r="P24" s="20" t="str">
        <f aca="false">IF(OR(N24="",O24=""),"",IF(N24&lt;=O24,"Yes","No"))</f>
        <v>Yes</v>
      </c>
      <c r="Q24" s="19" t="str">
        <f aca="false">IF(A24="","",MID(IF(NOT(EXACT(TRIM(Raw_Export!C24),D24))," · property","")&amp;IF(NOT(EXACT(TRIM(Raw_Export!E24),E24))," · category","")&amp;IF(NOT(EXACT(TRIM(Raw_Export!F24),F24))," · priority","")&amp;IF(NOT(EXACT(TRIM(Raw_Export!G24),G24))," · vendor","")&amp;IF(NOT(EXACT(TRIM(Raw_Export!H24),H24))," · status","")&amp;IF(ISTEXT(Raw_Export!J24)," · cost was text",""),4,200))</f>
        <v>priority · vendor</v>
      </c>
      <c r="R24" s="20" t="n">
        <f aca="false">IF(A24="","",IF(OR(LEN(Q24)&gt;0,K24&lt;&gt;"",L24&lt;&gt;""),1,0))</f>
        <v>1</v>
      </c>
    </row>
    <row r="25" customFormat="false" ht="15" hidden="false" customHeight="false" outlineLevel="0" collapsed="false">
      <c r="A25" s="19" t="str">
        <f aca="false">IF(Raw_Export!A25="","",Raw_Export!A25)</f>
        <v>WO-24142</v>
      </c>
      <c r="B25" s="32" t="n">
        <f aca="false">IF(A25="","",Raw_Export!B25)</f>
        <v>46210</v>
      </c>
      <c r="C25" s="33" t="n">
        <f aca="false">IF(A25="","",DATE(YEAR(B25),MONTH(B25),1))</f>
        <v>46204</v>
      </c>
      <c r="D25" s="19" t="str">
        <f aca="false">IF(A25="","",IFERROR(INDEX(Cleanup_Rules!$B$6:$B$60,MATCH(TRIM(LOWER(Raw_Export!C25)),Cleanup_Rules!$A$6:$A$60,0)),"UNMAPPED"))</f>
        <v>Oakview Apartments</v>
      </c>
      <c r="E25" s="19" t="str">
        <f aca="false">IF(A25="","",IFERROR(INDEX(Cleanup_Rules!$E$6:$E$60,MATCH(TRIM(LOWER(Raw_Export!E25)),Cleanup_Rules!$D$6:$D$60,0)),"UNMAPPED"))</f>
        <v>HVAC</v>
      </c>
      <c r="F25" s="19" t="str">
        <f aca="false">IF(A25="","",IFERROR(INDEX(Cleanup_Rules!$H$6:$H$60,MATCH(TRIM(LOWER(Raw_Export!F25)),Cleanup_Rules!$G$6:$G$60,0)),"UNMAPPED"))</f>
        <v>Routine</v>
      </c>
      <c r="G25" s="19" t="str">
        <f aca="false">IF(A25="","",IFERROR(INDEX(Cleanup_Rules!$K$6:$K$60,MATCH(TRIM(LOWER(Raw_Export!G25)),Cleanup_Rules!$J$6:$J$60,0)),"UNMAPPED"))</f>
        <v>CoolAir HVAC</v>
      </c>
      <c r="H25" s="19" t="str">
        <f aca="false">IF(A25="","",IFERROR(INDEX(Cleanup_Rules!$N$6:$N$60,MATCH(TRIM(LOWER(Raw_Export!H25)),Cleanup_Rules!$M$6:$M$60,0)),"UNMAPPED"))</f>
        <v>Completed</v>
      </c>
      <c r="I25" s="32" t="n">
        <f aca="false">IF(OR(A25="",Raw_Export!I25=""),"",Raw_Export!I25)</f>
        <v>46218</v>
      </c>
      <c r="J25" s="34" t="n">
        <f aca="false">IF(A25="","",IF(Raw_Export!J25="",0,IF(ISNUMBER(Raw_Export!J25),Raw_Export!J25,VALUE(SUBSTITUTE(SUBSTITUTE(Raw_Export!J25,"$",""),",","")))))</f>
        <v>1039.1</v>
      </c>
      <c r="K25" s="20" t="str">
        <f aca="false">IF(A25="","",IF(COUNTIF($A$6:A25,A25)&gt;1,"Duplicate",""))</f>
        <v/>
      </c>
      <c r="L25" s="19" t="str">
        <f aca="false">IF(A25="","",IF(AND(H25="Completed",I25=""),"No completion date",IF(AND(I25&lt;&gt;"",I25&lt;B25),"Completed before created","")))</f>
        <v/>
      </c>
      <c r="M25" s="20" t="str">
        <f aca="false">IF(A25="","",IF(K25="Duplicate","No","Yes"))</f>
        <v>Yes</v>
      </c>
      <c r="N25" s="20" t="n">
        <f aca="false">IF(OR(A25="",H25&lt;&gt;"Completed",L25&lt;&gt;""),"",I25-B25)</f>
        <v>8</v>
      </c>
      <c r="O25" s="20" t="n">
        <f aca="false">IF(A25="","",IFERROR(INDEX(Cleanup_Rules!$Q$6:$Q$8,MATCH(F25,Cleanup_Rules!$P$6:$P$8,0)),""))</f>
        <v>7</v>
      </c>
      <c r="P25" s="20" t="str">
        <f aca="false">IF(OR(N25="",O25=""),"",IF(N25&lt;=O25,"Yes","No"))</f>
        <v>No</v>
      </c>
      <c r="Q25" s="19" t="str">
        <f aca="false">IF(A25="","",MID(IF(NOT(EXACT(TRIM(Raw_Export!C25),D25))," · property","")&amp;IF(NOT(EXACT(TRIM(Raw_Export!E25),E25))," · category","")&amp;IF(NOT(EXACT(TRIM(Raw_Export!F25),F25))," · priority","")&amp;IF(NOT(EXACT(TRIM(Raw_Export!G25),G25))," · vendor","")&amp;IF(NOT(EXACT(TRIM(Raw_Export!H25),H25))," · status","")&amp;IF(ISTEXT(Raw_Export!J25)," · cost was text",""),4,200))</f>
        <v>property · priority · cost was text</v>
      </c>
      <c r="R25" s="20" t="n">
        <f aca="false">IF(A25="","",IF(OR(LEN(Q25)&gt;0,K25&lt;&gt;"",L25&lt;&gt;""),1,0))</f>
        <v>1</v>
      </c>
    </row>
    <row r="26" customFormat="false" ht="15" hidden="false" customHeight="false" outlineLevel="0" collapsed="false">
      <c r="A26" s="19" t="str">
        <f aca="false">IF(Raw_Export!A26="","",Raw_Export!A26)</f>
        <v>WO-24143</v>
      </c>
      <c r="B26" s="32" t="n">
        <f aca="false">IF(A26="","",Raw_Export!B26)</f>
        <v>46210</v>
      </c>
      <c r="C26" s="33" t="n">
        <f aca="false">IF(A26="","",DATE(YEAR(B26),MONTH(B26),1))</f>
        <v>46204</v>
      </c>
      <c r="D26" s="19" t="str">
        <f aca="false">IF(A26="","",IFERROR(INDEX(Cleanup_Rules!$B$6:$B$60,MATCH(TRIM(LOWER(Raw_Export!C26)),Cleanup_Rules!$A$6:$A$60,0)),"UNMAPPED"))</f>
        <v>Oakview Apartments</v>
      </c>
      <c r="E26" s="19" t="str">
        <f aca="false">IF(A26="","",IFERROR(INDEX(Cleanup_Rules!$E$6:$E$60,MATCH(TRIM(LOWER(Raw_Export!E26)),Cleanup_Rules!$D$6:$D$60,0)),"UNMAPPED"))</f>
        <v>Electrical</v>
      </c>
      <c r="F26" s="19" t="str">
        <f aca="false">IF(A26="","",IFERROR(INDEX(Cleanup_Rules!$H$6:$H$60,MATCH(TRIM(LOWER(Raw_Export!F26)),Cleanup_Rules!$G$6:$G$60,0)),"UNMAPPED"))</f>
        <v>Routine</v>
      </c>
      <c r="G26" s="19" t="str">
        <f aca="false">IF(A26="","",IFERROR(INDEX(Cleanup_Rules!$K$6:$K$60,MATCH(TRIM(LOWER(Raw_Export!G26)),Cleanup_Rules!$J$6:$J$60,0)),"UNMAPPED"))</f>
        <v>Bright Spark Electric</v>
      </c>
      <c r="H26" s="19" t="str">
        <f aca="false">IF(A26="","",IFERROR(INDEX(Cleanup_Rules!$N$6:$N$60,MATCH(TRIM(LOWER(Raw_Export!H26)),Cleanup_Rules!$M$6:$M$60,0)),"UNMAPPED"))</f>
        <v>Completed</v>
      </c>
      <c r="I26" s="32" t="n">
        <f aca="false">IF(OR(A26="",Raw_Export!I26=""),"",Raw_Export!I26)</f>
        <v>46217</v>
      </c>
      <c r="J26" s="34" t="n">
        <f aca="false">IF(A26="","",IF(Raw_Export!J26="",0,IF(ISNUMBER(Raw_Export!J26),Raw_Export!J26,VALUE(SUBSTITUTE(SUBSTITUTE(Raw_Export!J26,"$",""),",","")))))</f>
        <v>466.9</v>
      </c>
      <c r="K26" s="20" t="str">
        <f aca="false">IF(A26="","",IF(COUNTIF($A$6:A26,A26)&gt;1,"Duplicate",""))</f>
        <v/>
      </c>
      <c r="L26" s="19" t="str">
        <f aca="false">IF(A26="","",IF(AND(H26="Completed",I26=""),"No completion date",IF(AND(I26&lt;&gt;"",I26&lt;B26),"Completed before created","")))</f>
        <v/>
      </c>
      <c r="M26" s="20" t="str">
        <f aca="false">IF(A26="","",IF(K26="Duplicate","No","Yes"))</f>
        <v>Yes</v>
      </c>
      <c r="N26" s="20" t="n">
        <f aca="false">IF(OR(A26="",H26&lt;&gt;"Completed",L26&lt;&gt;""),"",I26-B26)</f>
        <v>7</v>
      </c>
      <c r="O26" s="20" t="n">
        <f aca="false">IF(A26="","",IFERROR(INDEX(Cleanup_Rules!$Q$6:$Q$8,MATCH(F26,Cleanup_Rules!$P$6:$P$8,0)),""))</f>
        <v>7</v>
      </c>
      <c r="P26" s="20" t="str">
        <f aca="false">IF(OR(N26="",O26=""),"",IF(N26&lt;=O26,"Yes","No"))</f>
        <v>Yes</v>
      </c>
      <c r="Q26" s="19" t="str">
        <f aca="false">IF(A26="","",MID(IF(NOT(EXACT(TRIM(Raw_Export!C26),D26))," · property","")&amp;IF(NOT(EXACT(TRIM(Raw_Export!E26),E26))," · category","")&amp;IF(NOT(EXACT(TRIM(Raw_Export!F26),F26))," · priority","")&amp;IF(NOT(EXACT(TRIM(Raw_Export!G26),G26))," · vendor","")&amp;IF(NOT(EXACT(TRIM(Raw_Export!H26),H26))," · status","")&amp;IF(ISTEXT(Raw_Export!J26)," · cost was text",""),4,200))</f>
        <v>priority</v>
      </c>
      <c r="R26" s="20" t="n">
        <f aca="false">IF(A26="","",IF(OR(LEN(Q26)&gt;0,K26&lt;&gt;"",L26&lt;&gt;""),1,0))</f>
        <v>1</v>
      </c>
    </row>
    <row r="27" customFormat="false" ht="15" hidden="false" customHeight="false" outlineLevel="0" collapsed="false">
      <c r="A27" s="19" t="str">
        <f aca="false">IF(Raw_Export!A27="","",Raw_Export!A27)</f>
        <v>WO-24145</v>
      </c>
      <c r="B27" s="32" t="n">
        <f aca="false">IF(A27="","",Raw_Export!B27)</f>
        <v>46210</v>
      </c>
      <c r="C27" s="33" t="n">
        <f aca="false">IF(A27="","",DATE(YEAR(B27),MONTH(B27),1))</f>
        <v>46204</v>
      </c>
      <c r="D27" s="19" t="str">
        <f aca="false">IF(A27="","",IFERROR(INDEX(Cleanup_Rules!$B$6:$B$60,MATCH(TRIM(LOWER(Raw_Export!C27)),Cleanup_Rules!$A$6:$A$60,0)),"UNMAPPED"))</f>
        <v>Harbor Point Lofts</v>
      </c>
      <c r="E27" s="19" t="str">
        <f aca="false">IF(A27="","",IFERROR(INDEX(Cleanup_Rules!$E$6:$E$60,MATCH(TRIM(LOWER(Raw_Export!E27)),Cleanup_Rules!$D$6:$D$60,0)),"UNMAPPED"))</f>
        <v>HVAC</v>
      </c>
      <c r="F27" s="19" t="str">
        <f aca="false">IF(A27="","",IFERROR(INDEX(Cleanup_Rules!$H$6:$H$60,MATCH(TRIM(LOWER(Raw_Export!F27)),Cleanup_Rules!$G$6:$G$60,0)),"UNMAPPED"))</f>
        <v>Emergency</v>
      </c>
      <c r="G27" s="19" t="str">
        <f aca="false">IF(A27="","",IFERROR(INDEX(Cleanup_Rules!$K$6:$K$60,MATCH(TRIM(LOWER(Raw_Export!G27)),Cleanup_Rules!$J$6:$J$60,0)),"UNMAPPED"))</f>
        <v>CoolAir HVAC</v>
      </c>
      <c r="H27" s="19" t="str">
        <f aca="false">IF(A27="","",IFERROR(INDEX(Cleanup_Rules!$N$6:$N$60,MATCH(TRIM(LOWER(Raw_Export!H27)),Cleanup_Rules!$M$6:$M$60,0)),"UNMAPPED"))</f>
        <v>Completed</v>
      </c>
      <c r="I27" s="32" t="n">
        <f aca="false">IF(OR(A27="",Raw_Export!I27=""),"",Raw_Export!I27)</f>
        <v>46211</v>
      </c>
      <c r="J27" s="34" t="n">
        <f aca="false">IF(A27="","",IF(Raw_Export!J27="",0,IF(ISNUMBER(Raw_Export!J27),Raw_Export!J27,VALUE(SUBSTITUTE(SUBSTITUTE(Raw_Export!J27,"$",""),",","")))))</f>
        <v>841.23</v>
      </c>
      <c r="K27" s="20" t="str">
        <f aca="false">IF(A27="","",IF(COUNTIF($A$6:A27,A27)&gt;1,"Duplicate",""))</f>
        <v/>
      </c>
      <c r="L27" s="19" t="str">
        <f aca="false">IF(A27="","",IF(AND(H27="Completed",I27=""),"No completion date",IF(AND(I27&lt;&gt;"",I27&lt;B27),"Completed before created","")))</f>
        <v/>
      </c>
      <c r="M27" s="20" t="str">
        <f aca="false">IF(A27="","",IF(K27="Duplicate","No","Yes"))</f>
        <v>Yes</v>
      </c>
      <c r="N27" s="20" t="n">
        <f aca="false">IF(OR(A27="",H27&lt;&gt;"Completed",L27&lt;&gt;""),"",I27-B27)</f>
        <v>1</v>
      </c>
      <c r="O27" s="20" t="n">
        <f aca="false">IF(A27="","",IFERROR(INDEX(Cleanup_Rules!$Q$6:$Q$8,MATCH(F27,Cleanup_Rules!$P$6:$P$8,0)),""))</f>
        <v>1</v>
      </c>
      <c r="P27" s="20" t="str">
        <f aca="false">IF(OR(N27="",O27=""),"",IF(N27&lt;=O27,"Yes","No"))</f>
        <v>Yes</v>
      </c>
      <c r="Q27" s="19" t="str">
        <f aca="false">IF(A27="","",MID(IF(NOT(EXACT(TRIM(Raw_Export!C27),D27))," · property","")&amp;IF(NOT(EXACT(TRIM(Raw_Export!E27),E27))," · category","")&amp;IF(NOT(EXACT(TRIM(Raw_Export!F27),F27))," · priority","")&amp;IF(NOT(EXACT(TRIM(Raw_Export!G27),G27))," · vendor","")&amp;IF(NOT(EXACT(TRIM(Raw_Export!H27),H27))," · status","")&amp;IF(ISTEXT(Raw_Export!J27)," · cost was text",""),4,200))</f>
        <v/>
      </c>
      <c r="R27" s="20" t="n">
        <f aca="false">IF(A27="","",IF(OR(LEN(Q27)&gt;0,K27&lt;&gt;"",L27&lt;&gt;""),1,0))</f>
        <v>0</v>
      </c>
    </row>
    <row r="28" customFormat="false" ht="15" hidden="false" customHeight="false" outlineLevel="0" collapsed="false">
      <c r="A28" s="19" t="str">
        <f aca="false">IF(Raw_Export!A28="","",Raw_Export!A28)</f>
        <v>WO-24147</v>
      </c>
      <c r="B28" s="32" t="n">
        <f aca="false">IF(A28="","",Raw_Export!B28)</f>
        <v>46210</v>
      </c>
      <c r="C28" s="33" t="n">
        <f aca="false">IF(A28="","",DATE(YEAR(B28),MONTH(B28),1))</f>
        <v>46204</v>
      </c>
      <c r="D28" s="19" t="str">
        <f aca="false">IF(A28="","",IFERROR(INDEX(Cleanup_Rules!$B$6:$B$60,MATCH(TRIM(LOWER(Raw_Export!C28)),Cleanup_Rules!$A$6:$A$60,0)),"UNMAPPED"))</f>
        <v>Harbor Point Lofts</v>
      </c>
      <c r="E28" s="19" t="str">
        <f aca="false">IF(A28="","",IFERROR(INDEX(Cleanup_Rules!$E$6:$E$60,MATCH(TRIM(LOWER(Raw_Export!E28)),Cleanup_Rules!$D$6:$D$60,0)),"UNMAPPED"))</f>
        <v>Electrical</v>
      </c>
      <c r="F28" s="19" t="str">
        <f aca="false">IF(A28="","",IFERROR(INDEX(Cleanup_Rules!$H$6:$H$60,MATCH(TRIM(LOWER(Raw_Export!F28)),Cleanup_Rules!$G$6:$G$60,0)),"UNMAPPED"))</f>
        <v>Routine</v>
      </c>
      <c r="G28" s="19" t="str">
        <f aca="false">IF(A28="","",IFERROR(INDEX(Cleanup_Rules!$K$6:$K$60,MATCH(TRIM(LOWER(Raw_Export!G28)),Cleanup_Rules!$J$6:$J$60,0)),"UNMAPPED"))</f>
        <v>In-house Maintenance</v>
      </c>
      <c r="H28" s="19" t="str">
        <f aca="false">IF(A28="","",IFERROR(INDEX(Cleanup_Rules!$N$6:$N$60,MATCH(TRIM(LOWER(Raw_Export!H28)),Cleanup_Rules!$M$6:$M$60,0)),"UNMAPPED"))</f>
        <v>Completed</v>
      </c>
      <c r="I28" s="32" t="n">
        <f aca="false">IF(OR(A28="",Raw_Export!I28=""),"",Raw_Export!I28)</f>
        <v>46211</v>
      </c>
      <c r="J28" s="34" t="n">
        <f aca="false">IF(A28="","",IF(Raw_Export!J28="",0,IF(ISNUMBER(Raw_Export!J28),Raw_Export!J28,VALUE(SUBSTITUTE(SUBSTITUTE(Raw_Export!J28,"$",""),",","")))))</f>
        <v>41.59</v>
      </c>
      <c r="K28" s="20" t="str">
        <f aca="false">IF(A28="","",IF(COUNTIF($A$6:A28,A28)&gt;1,"Duplicate",""))</f>
        <v/>
      </c>
      <c r="L28" s="19" t="str">
        <f aca="false">IF(A28="","",IF(AND(H28="Completed",I28=""),"No completion date",IF(AND(I28&lt;&gt;"",I28&lt;B28),"Completed before created","")))</f>
        <v/>
      </c>
      <c r="M28" s="20" t="str">
        <f aca="false">IF(A28="","",IF(K28="Duplicate","No","Yes"))</f>
        <v>Yes</v>
      </c>
      <c r="N28" s="20" t="n">
        <f aca="false">IF(OR(A28="",H28&lt;&gt;"Completed",L28&lt;&gt;""),"",I28-B28)</f>
        <v>1</v>
      </c>
      <c r="O28" s="20" t="n">
        <f aca="false">IF(A28="","",IFERROR(INDEX(Cleanup_Rules!$Q$6:$Q$8,MATCH(F28,Cleanup_Rules!$P$6:$P$8,0)),""))</f>
        <v>7</v>
      </c>
      <c r="P28" s="20" t="str">
        <f aca="false">IF(OR(N28="",O28=""),"",IF(N28&lt;=O28,"Yes","No"))</f>
        <v>Yes</v>
      </c>
      <c r="Q28" s="19" t="str">
        <f aca="false">IF(A28="","",MID(IF(NOT(EXACT(TRIM(Raw_Export!C28),D28))," · property","")&amp;IF(NOT(EXACT(TRIM(Raw_Export!E28),E28))," · category","")&amp;IF(NOT(EXACT(TRIM(Raw_Export!F28),F28))," · priority","")&amp;IF(NOT(EXACT(TRIM(Raw_Export!G28),G28))," · vendor","")&amp;IF(NOT(EXACT(TRIM(Raw_Export!H28),H28))," · status","")&amp;IF(ISTEXT(Raw_Export!J28)," · cost was text",""),4,200))</f>
        <v>property</v>
      </c>
      <c r="R28" s="20" t="n">
        <f aca="false">IF(A28="","",IF(OR(LEN(Q28)&gt;0,K28&lt;&gt;"",L28&lt;&gt;""),1,0))</f>
        <v>1</v>
      </c>
    </row>
    <row r="29" customFormat="false" ht="15" hidden="false" customHeight="false" outlineLevel="0" collapsed="false">
      <c r="A29" s="19" t="str">
        <f aca="false">IF(Raw_Export!A29="","",Raw_Export!A29)</f>
        <v>WO-24148</v>
      </c>
      <c r="B29" s="32" t="n">
        <f aca="false">IF(A29="","",Raw_Export!B29)</f>
        <v>46210</v>
      </c>
      <c r="C29" s="33" t="n">
        <f aca="false">IF(A29="","",DATE(YEAR(B29),MONTH(B29),1))</f>
        <v>46204</v>
      </c>
      <c r="D29" s="19" t="str">
        <f aca="false">IF(A29="","",IFERROR(INDEX(Cleanup_Rules!$B$6:$B$60,MATCH(TRIM(LOWER(Raw_Export!C29)),Cleanup_Rules!$A$6:$A$60,0)),"UNMAPPED"))</f>
        <v>Cedar Ridge Apartments</v>
      </c>
      <c r="E29" s="19" t="str">
        <f aca="false">IF(A29="","",IFERROR(INDEX(Cleanup_Rules!$E$6:$E$60,MATCH(TRIM(LOWER(Raw_Export!E29)),Cleanup_Rules!$D$6:$D$60,0)),"UNMAPPED"))</f>
        <v>HVAC</v>
      </c>
      <c r="F29" s="19" t="str">
        <f aca="false">IF(A29="","",IFERROR(INDEX(Cleanup_Rules!$H$6:$H$60,MATCH(TRIM(LOWER(Raw_Export!F29)),Cleanup_Rules!$G$6:$G$60,0)),"UNMAPPED"))</f>
        <v>Routine</v>
      </c>
      <c r="G29" s="19" t="str">
        <f aca="false">IF(A29="","",IFERROR(INDEX(Cleanup_Rules!$K$6:$K$60,MATCH(TRIM(LOWER(Raw_Export!G29)),Cleanup_Rules!$J$6:$J$60,0)),"UNMAPPED"))</f>
        <v>In-house Maintenance</v>
      </c>
      <c r="H29" s="19" t="str">
        <f aca="false">IF(A29="","",IFERROR(INDEX(Cleanup_Rules!$N$6:$N$60,MATCH(TRIM(LOWER(Raw_Export!H29)),Cleanup_Rules!$M$6:$M$60,0)),"UNMAPPED"))</f>
        <v>Completed</v>
      </c>
      <c r="I29" s="32" t="n">
        <f aca="false">IF(OR(A29="",Raw_Export!I29=""),"",Raw_Export!I29)</f>
        <v>46210</v>
      </c>
      <c r="J29" s="34" t="n">
        <f aca="false">IF(A29="","",IF(Raw_Export!J29="",0,IF(ISNUMBER(Raw_Export!J29),Raw_Export!J29,VALUE(SUBSTITUTE(SUBSTITUTE(Raw_Export!J29,"$",""),",","")))))</f>
        <v>0</v>
      </c>
      <c r="K29" s="20" t="str">
        <f aca="false">IF(A29="","",IF(COUNTIF($A$6:A29,A29)&gt;1,"Duplicate",""))</f>
        <v/>
      </c>
      <c r="L29" s="19" t="str">
        <f aca="false">IF(A29="","",IF(AND(H29="Completed",I29=""),"No completion date",IF(AND(I29&lt;&gt;"",I29&lt;B29),"Completed before created","")))</f>
        <v/>
      </c>
      <c r="M29" s="20" t="str">
        <f aca="false">IF(A29="","",IF(K29="Duplicate","No","Yes"))</f>
        <v>Yes</v>
      </c>
      <c r="N29" s="20" t="n">
        <f aca="false">IF(OR(A29="",H29&lt;&gt;"Completed",L29&lt;&gt;""),"",I29-B29)</f>
        <v>0</v>
      </c>
      <c r="O29" s="20" t="n">
        <f aca="false">IF(A29="","",IFERROR(INDEX(Cleanup_Rules!$Q$6:$Q$8,MATCH(F29,Cleanup_Rules!$P$6:$P$8,0)),""))</f>
        <v>7</v>
      </c>
      <c r="P29" s="20" t="str">
        <f aca="false">IF(OR(N29="",O29=""),"",IF(N29&lt;=O29,"Yes","No"))</f>
        <v>Yes</v>
      </c>
      <c r="Q29" s="19" t="str">
        <f aca="false">IF(A29="","",MID(IF(NOT(EXACT(TRIM(Raw_Export!C29),D29))," · property","")&amp;IF(NOT(EXACT(TRIM(Raw_Export!E29),E29))," · category","")&amp;IF(NOT(EXACT(TRIM(Raw_Export!F29),F29))," · priority","")&amp;IF(NOT(EXACT(TRIM(Raw_Export!G29),G29))," · vendor","")&amp;IF(NOT(EXACT(TRIM(Raw_Export!H29),H29))," · status","")&amp;IF(ISTEXT(Raw_Export!J29)," · cost was text",""),4,200))</f>
        <v>property · priority</v>
      </c>
      <c r="R29" s="20" t="n">
        <f aca="false">IF(A29="","",IF(OR(LEN(Q29)&gt;0,K29&lt;&gt;"",L29&lt;&gt;""),1,0))</f>
        <v>1</v>
      </c>
    </row>
    <row r="30" customFormat="false" ht="15" hidden="false" customHeight="false" outlineLevel="0" collapsed="false">
      <c r="A30" s="19" t="str">
        <f aca="false">IF(Raw_Export!A30="","",Raw_Export!A30)</f>
        <v>WO-24151</v>
      </c>
      <c r="B30" s="32" t="n">
        <f aca="false">IF(A30="","",Raw_Export!B30)</f>
        <v>46210</v>
      </c>
      <c r="C30" s="33" t="n">
        <f aca="false">IF(A30="","",DATE(YEAR(B30),MONTH(B30),1))</f>
        <v>46204</v>
      </c>
      <c r="D30" s="19" t="str">
        <f aca="false">IF(A30="","",IFERROR(INDEX(Cleanup_Rules!$B$6:$B$60,MATCH(TRIM(LOWER(Raw_Export!C30)),Cleanup_Rules!$A$6:$A$60,0)),"UNMAPPED"))</f>
        <v>Cedar Ridge Apartments</v>
      </c>
      <c r="E30" s="19" t="str">
        <f aca="false">IF(A30="","",IFERROR(INDEX(Cleanup_Rules!$E$6:$E$60,MATCH(TRIM(LOWER(Raw_Export!E30)),Cleanup_Rules!$D$6:$D$60,0)),"UNMAPPED"))</f>
        <v>Pest Control</v>
      </c>
      <c r="F30" s="19" t="str">
        <f aca="false">IF(A30="","",IFERROR(INDEX(Cleanup_Rules!$H$6:$H$60,MATCH(TRIM(LOWER(Raw_Export!F30)),Cleanup_Rules!$G$6:$G$60,0)),"UNMAPPED"))</f>
        <v>Routine</v>
      </c>
      <c r="G30" s="19" t="str">
        <f aca="false">IF(A30="","",IFERROR(INDEX(Cleanup_Rules!$K$6:$K$60,MATCH(TRIM(LOWER(Raw_Export!G30)),Cleanup_Rules!$J$6:$J$60,0)),"UNMAPPED"))</f>
        <v>Shield Pest Control</v>
      </c>
      <c r="H30" s="19" t="str">
        <f aca="false">IF(A30="","",IFERROR(INDEX(Cleanup_Rules!$N$6:$N$60,MATCH(TRIM(LOWER(Raw_Export!H30)),Cleanup_Rules!$M$6:$M$60,0)),"UNMAPPED"))</f>
        <v>Completed</v>
      </c>
      <c r="I30" s="32" t="n">
        <f aca="false">IF(OR(A30="",Raw_Export!I30=""),"",Raw_Export!I30)</f>
        <v>46213</v>
      </c>
      <c r="J30" s="34" t="n">
        <f aca="false">IF(A30="","",IF(Raw_Export!J30="",0,IF(ISNUMBER(Raw_Export!J30),Raw_Export!J30,VALUE(SUBSTITUTE(SUBSTITUTE(Raw_Export!J30,"$",""),",","")))))</f>
        <v>219.59</v>
      </c>
      <c r="K30" s="20" t="str">
        <f aca="false">IF(A30="","",IF(COUNTIF($A$6:A30,A30)&gt;1,"Duplicate",""))</f>
        <v/>
      </c>
      <c r="L30" s="19" t="str">
        <f aca="false">IF(A30="","",IF(AND(H30="Completed",I30=""),"No completion date",IF(AND(I30&lt;&gt;"",I30&lt;B30),"Completed before created","")))</f>
        <v/>
      </c>
      <c r="M30" s="20" t="str">
        <f aca="false">IF(A30="","",IF(K30="Duplicate","No","Yes"))</f>
        <v>Yes</v>
      </c>
      <c r="N30" s="20" t="n">
        <f aca="false">IF(OR(A30="",H30&lt;&gt;"Completed",L30&lt;&gt;""),"",I30-B30)</f>
        <v>3</v>
      </c>
      <c r="O30" s="20" t="n">
        <f aca="false">IF(A30="","",IFERROR(INDEX(Cleanup_Rules!$Q$6:$Q$8,MATCH(F30,Cleanup_Rules!$P$6:$P$8,0)),""))</f>
        <v>7</v>
      </c>
      <c r="P30" s="20" t="str">
        <f aca="false">IF(OR(N30="",O30=""),"",IF(N30&lt;=O30,"Yes","No"))</f>
        <v>Yes</v>
      </c>
      <c r="Q30" s="19" t="str">
        <f aca="false">IF(A30="","",MID(IF(NOT(EXACT(TRIM(Raw_Export!C30),D30))," · property","")&amp;IF(NOT(EXACT(TRIM(Raw_Export!E30),E30))," · category","")&amp;IF(NOT(EXACT(TRIM(Raw_Export!F30),F30))," · priority","")&amp;IF(NOT(EXACT(TRIM(Raw_Export!G30),G30))," · vendor","")&amp;IF(NOT(EXACT(TRIM(Raw_Export!H30),H30))," · status","")&amp;IF(ISTEXT(Raw_Export!J30)," · cost was text",""),4,200))</f>
        <v>priority · vendor</v>
      </c>
      <c r="R30" s="20" t="n">
        <f aca="false">IF(A30="","",IF(OR(LEN(Q30)&gt;0,K30&lt;&gt;"",L30&lt;&gt;""),1,0))</f>
        <v>1</v>
      </c>
    </row>
    <row r="31" customFormat="false" ht="15" hidden="false" customHeight="false" outlineLevel="0" collapsed="false">
      <c r="A31" s="19" t="str">
        <f aca="false">IF(Raw_Export!A31="","",Raw_Export!A31)</f>
        <v>WO-24152</v>
      </c>
      <c r="B31" s="32" t="n">
        <f aca="false">IF(A31="","",Raw_Export!B31)</f>
        <v>46211</v>
      </c>
      <c r="C31" s="33" t="n">
        <f aca="false">IF(A31="","",DATE(YEAR(B31),MONTH(B31),1))</f>
        <v>46204</v>
      </c>
      <c r="D31" s="19" t="str">
        <f aca="false">IF(A31="","",IFERROR(INDEX(Cleanup_Rules!$B$6:$B$60,MATCH(TRIM(LOWER(Raw_Export!C31)),Cleanup_Rules!$A$6:$A$60,0)),"UNMAPPED"))</f>
        <v>Oakview Apartments</v>
      </c>
      <c r="E31" s="19" t="str">
        <f aca="false">IF(A31="","",IFERROR(INDEX(Cleanup_Rules!$E$6:$E$60,MATCH(TRIM(LOWER(Raw_Export!E31)),Cleanup_Rules!$D$6:$D$60,0)),"UNMAPPED"))</f>
        <v>Appliance</v>
      </c>
      <c r="F31" s="19" t="str">
        <f aca="false">IF(A31="","",IFERROR(INDEX(Cleanup_Rules!$H$6:$H$60,MATCH(TRIM(LOWER(Raw_Export!F31)),Cleanup_Rules!$G$6:$G$60,0)),"UNMAPPED"))</f>
        <v>Routine</v>
      </c>
      <c r="G31" s="19" t="str">
        <f aca="false">IF(A31="","",IFERROR(INDEX(Cleanup_Rules!$K$6:$K$60,MATCH(TRIM(LOWER(Raw_Export!G31)),Cleanup_Rules!$J$6:$J$60,0)),"UNMAPPED"))</f>
        <v>In-house Maintenance</v>
      </c>
      <c r="H31" s="19" t="str">
        <f aca="false">IF(A31="","",IFERROR(INDEX(Cleanup_Rules!$N$6:$N$60,MATCH(TRIM(LOWER(Raw_Export!H31)),Cleanup_Rules!$M$6:$M$60,0)),"UNMAPPED"))</f>
        <v>Completed</v>
      </c>
      <c r="I31" s="32" t="n">
        <f aca="false">IF(OR(A31="",Raw_Export!I31=""),"",Raw_Export!I31)</f>
        <v>46215</v>
      </c>
      <c r="J31" s="34" t="n">
        <f aca="false">IF(A31="","",IF(Raw_Export!J31="",0,IF(ISNUMBER(Raw_Export!J31),Raw_Export!J31,VALUE(SUBSTITUTE(SUBSTITUTE(Raw_Export!J31,"$",""),",","")))))</f>
        <v>77.03</v>
      </c>
      <c r="K31" s="20" t="str">
        <f aca="false">IF(A31="","",IF(COUNTIF($A$6:A31,A31)&gt;1,"Duplicate",""))</f>
        <v/>
      </c>
      <c r="L31" s="19" t="str">
        <f aca="false">IF(A31="","",IF(AND(H31="Completed",I31=""),"No completion date",IF(AND(I31&lt;&gt;"",I31&lt;B31),"Completed before created","")))</f>
        <v/>
      </c>
      <c r="M31" s="20" t="str">
        <f aca="false">IF(A31="","",IF(K31="Duplicate","No","Yes"))</f>
        <v>Yes</v>
      </c>
      <c r="N31" s="20" t="n">
        <f aca="false">IF(OR(A31="",H31&lt;&gt;"Completed",L31&lt;&gt;""),"",I31-B31)</f>
        <v>4</v>
      </c>
      <c r="O31" s="20" t="n">
        <f aca="false">IF(A31="","",IFERROR(INDEX(Cleanup_Rules!$Q$6:$Q$8,MATCH(F31,Cleanup_Rules!$P$6:$P$8,0)),""))</f>
        <v>7</v>
      </c>
      <c r="P31" s="20" t="str">
        <f aca="false">IF(OR(N31="",O31=""),"",IF(N31&lt;=O31,"Yes","No"))</f>
        <v>Yes</v>
      </c>
      <c r="Q31" s="19" t="str">
        <f aca="false">IF(A31="","",MID(IF(NOT(EXACT(TRIM(Raw_Export!C31),D31))," · property","")&amp;IF(NOT(EXACT(TRIM(Raw_Export!E31),E31))," · category","")&amp;IF(NOT(EXACT(TRIM(Raw_Export!F31),F31))," · priority","")&amp;IF(NOT(EXACT(TRIM(Raw_Export!G31),G31))," · vendor","")&amp;IF(NOT(EXACT(TRIM(Raw_Export!H31),H31))," · status","")&amp;IF(ISTEXT(Raw_Export!J31)," · cost was text",""),4,200))</f>
        <v>priority</v>
      </c>
      <c r="R31" s="20" t="n">
        <f aca="false">IF(A31="","",IF(OR(LEN(Q31)&gt;0,K31&lt;&gt;"",L31&lt;&gt;""),1,0))</f>
        <v>1</v>
      </c>
    </row>
    <row r="32" customFormat="false" ht="15" hidden="false" customHeight="false" outlineLevel="0" collapsed="false">
      <c r="A32" s="19" t="str">
        <f aca="false">IF(Raw_Export!A32="","",Raw_Export!A32)</f>
        <v>WO-24155</v>
      </c>
      <c r="B32" s="32" t="n">
        <f aca="false">IF(A32="","",Raw_Export!B32)</f>
        <v>46212</v>
      </c>
      <c r="C32" s="33" t="n">
        <f aca="false">IF(A32="","",DATE(YEAR(B32),MONTH(B32),1))</f>
        <v>46204</v>
      </c>
      <c r="D32" s="19" t="str">
        <f aca="false">IF(A32="","",IFERROR(INDEX(Cleanup_Rules!$B$6:$B$60,MATCH(TRIM(LOWER(Raw_Export!C32)),Cleanup_Rules!$A$6:$A$60,0)),"UNMAPPED"))</f>
        <v>Harbor Point Lofts</v>
      </c>
      <c r="E32" s="19" t="str">
        <f aca="false">IF(A32="","",IFERROR(INDEX(Cleanup_Rules!$E$6:$E$60,MATCH(TRIM(LOWER(Raw_Export!E32)),Cleanup_Rules!$D$6:$D$60,0)),"UNMAPPED"))</f>
        <v>Plumbing</v>
      </c>
      <c r="F32" s="19" t="str">
        <f aca="false">IF(A32="","",IFERROR(INDEX(Cleanup_Rules!$H$6:$H$60,MATCH(TRIM(LOWER(Raw_Export!F32)),Cleanup_Rules!$G$6:$G$60,0)),"UNMAPPED"))</f>
        <v>Routine</v>
      </c>
      <c r="G32" s="19" t="str">
        <f aca="false">IF(A32="","",IFERROR(INDEX(Cleanup_Rules!$K$6:$K$60,MATCH(TRIM(LOWER(Raw_Export!G32)),Cleanup_Rules!$J$6:$J$60,0)),"UNMAPPED"))</f>
        <v>FastFlow Plumbing</v>
      </c>
      <c r="H32" s="19" t="str">
        <f aca="false">IF(A32="","",IFERROR(INDEX(Cleanup_Rules!$N$6:$N$60,MATCH(TRIM(LOWER(Raw_Export!H32)),Cleanup_Rules!$M$6:$M$60,0)),"UNMAPPED"))</f>
        <v>Completed</v>
      </c>
      <c r="I32" s="32" t="n">
        <f aca="false">IF(OR(A32="",Raw_Export!I32=""),"",Raw_Export!I32)</f>
        <v>46214</v>
      </c>
      <c r="J32" s="34" t="n">
        <f aca="false">IF(A32="","",IF(Raw_Export!J32="",0,IF(ISNUMBER(Raw_Export!J32),Raw_Export!J32,VALUE(SUBSTITUTE(SUBSTITUTE(Raw_Export!J32,"$",""),",","")))))</f>
        <v>621.07</v>
      </c>
      <c r="K32" s="20" t="str">
        <f aca="false">IF(A32="","",IF(COUNTIF($A$6:A32,A32)&gt;1,"Duplicate",""))</f>
        <v/>
      </c>
      <c r="L32" s="19" t="str">
        <f aca="false">IF(A32="","",IF(AND(H32="Completed",I32=""),"No completion date",IF(AND(I32&lt;&gt;"",I32&lt;B32),"Completed before created","")))</f>
        <v/>
      </c>
      <c r="M32" s="20" t="str">
        <f aca="false">IF(A32="","",IF(K32="Duplicate","No","Yes"))</f>
        <v>Yes</v>
      </c>
      <c r="N32" s="20" t="n">
        <f aca="false">IF(OR(A32="",H32&lt;&gt;"Completed",L32&lt;&gt;""),"",I32-B32)</f>
        <v>2</v>
      </c>
      <c r="O32" s="20" t="n">
        <f aca="false">IF(A32="","",IFERROR(INDEX(Cleanup_Rules!$Q$6:$Q$8,MATCH(F32,Cleanup_Rules!$P$6:$P$8,0)),""))</f>
        <v>7</v>
      </c>
      <c r="P32" s="20" t="str">
        <f aca="false">IF(OR(N32="",O32=""),"",IF(N32&lt;=O32,"Yes","No"))</f>
        <v>Yes</v>
      </c>
      <c r="Q32" s="19" t="str">
        <f aca="false">IF(A32="","",MID(IF(NOT(EXACT(TRIM(Raw_Export!C32),D32))," · property","")&amp;IF(NOT(EXACT(TRIM(Raw_Export!E32),E32))," · category","")&amp;IF(NOT(EXACT(TRIM(Raw_Export!F32),F32))," · priority","")&amp;IF(NOT(EXACT(TRIM(Raw_Export!G32),G32))," · vendor","")&amp;IF(NOT(EXACT(TRIM(Raw_Export!H32),H32))," · status","")&amp;IF(ISTEXT(Raw_Export!J32)," · cost was text",""),4,200))</f>
        <v/>
      </c>
      <c r="R32" s="20" t="n">
        <f aca="false">IF(A32="","",IF(OR(LEN(Q32)&gt;0,K32&lt;&gt;"",L32&lt;&gt;""),1,0))</f>
        <v>0</v>
      </c>
    </row>
    <row r="33" customFormat="false" ht="15" hidden="false" customHeight="false" outlineLevel="0" collapsed="false">
      <c r="A33" s="19" t="str">
        <f aca="false">IF(Raw_Export!A33="","",Raw_Export!A33)</f>
        <v>WO-24156</v>
      </c>
      <c r="B33" s="32" t="n">
        <f aca="false">IF(A33="","",Raw_Export!B33)</f>
        <v>46213</v>
      </c>
      <c r="C33" s="33" t="n">
        <f aca="false">IF(A33="","",DATE(YEAR(B33),MONTH(B33),1))</f>
        <v>46204</v>
      </c>
      <c r="D33" s="19" t="str">
        <f aca="false">IF(A33="","",IFERROR(INDEX(Cleanup_Rules!$B$6:$B$60,MATCH(TRIM(LOWER(Raw_Export!C33)),Cleanup_Rules!$A$6:$A$60,0)),"UNMAPPED"))</f>
        <v>Oakview Apartments</v>
      </c>
      <c r="E33" s="19" t="str">
        <f aca="false">IF(A33="","",IFERROR(INDEX(Cleanup_Rules!$E$6:$E$60,MATCH(TRIM(LOWER(Raw_Export!E33)),Cleanup_Rules!$D$6:$D$60,0)),"UNMAPPED"))</f>
        <v>HVAC</v>
      </c>
      <c r="F33" s="19" t="str">
        <f aca="false">IF(A33="","",IFERROR(INDEX(Cleanup_Rules!$H$6:$H$60,MATCH(TRIM(LOWER(Raw_Export!F33)),Cleanup_Rules!$G$6:$G$60,0)),"UNMAPPED"))</f>
        <v>Urgent</v>
      </c>
      <c r="G33" s="19" t="str">
        <f aca="false">IF(A33="","",IFERROR(INDEX(Cleanup_Rules!$K$6:$K$60,MATCH(TRIM(LOWER(Raw_Export!G33)),Cleanup_Rules!$J$6:$J$60,0)),"UNMAPPED"))</f>
        <v>CoolAir HVAC</v>
      </c>
      <c r="H33" s="19" t="str">
        <f aca="false">IF(A33="","",IFERROR(INDEX(Cleanup_Rules!$N$6:$N$60,MATCH(TRIM(LOWER(Raw_Export!H33)),Cleanup_Rules!$M$6:$M$60,0)),"UNMAPPED"))</f>
        <v>Completed</v>
      </c>
      <c r="I33" s="32" t="n">
        <f aca="false">IF(OR(A33="",Raw_Export!I33=""),"",Raw_Export!I33)</f>
        <v>46218</v>
      </c>
      <c r="J33" s="34" t="n">
        <f aca="false">IF(A33="","",IF(Raw_Export!J33="",0,IF(ISNUMBER(Raw_Export!J33),Raw_Export!J33,VALUE(SUBSTITUTE(SUBSTITUTE(Raw_Export!J33,"$",""),",","")))))</f>
        <v>1007.17</v>
      </c>
      <c r="K33" s="20" t="str">
        <f aca="false">IF(A33="","",IF(COUNTIF($A$6:A33,A33)&gt;1,"Duplicate",""))</f>
        <v/>
      </c>
      <c r="L33" s="19" t="str">
        <f aca="false">IF(A33="","",IF(AND(H33="Completed",I33=""),"No completion date",IF(AND(I33&lt;&gt;"",I33&lt;B33),"Completed before created","")))</f>
        <v/>
      </c>
      <c r="M33" s="20" t="str">
        <f aca="false">IF(A33="","",IF(K33="Duplicate","No","Yes"))</f>
        <v>Yes</v>
      </c>
      <c r="N33" s="20" t="n">
        <f aca="false">IF(OR(A33="",H33&lt;&gt;"Completed",L33&lt;&gt;""),"",I33-B33)</f>
        <v>5</v>
      </c>
      <c r="O33" s="20" t="n">
        <f aca="false">IF(A33="","",IFERROR(INDEX(Cleanup_Rules!$Q$6:$Q$8,MATCH(F33,Cleanup_Rules!$P$6:$P$8,0)),""))</f>
        <v>3</v>
      </c>
      <c r="P33" s="20" t="str">
        <f aca="false">IF(OR(N33="",O33=""),"",IF(N33&lt;=O33,"Yes","No"))</f>
        <v>No</v>
      </c>
      <c r="Q33" s="19" t="str">
        <f aca="false">IF(A33="","",MID(IF(NOT(EXACT(TRIM(Raw_Export!C33),D33))," · property","")&amp;IF(NOT(EXACT(TRIM(Raw_Export!E33),E33))," · category","")&amp;IF(NOT(EXACT(TRIM(Raw_Export!F33),F33))," · priority","")&amp;IF(NOT(EXACT(TRIM(Raw_Export!G33),G33))," · vendor","")&amp;IF(NOT(EXACT(TRIM(Raw_Export!H33),H33))," · status","")&amp;IF(ISTEXT(Raw_Export!J33)," · cost was text",""),4,200))</f>
        <v>priority · status</v>
      </c>
      <c r="R33" s="20" t="n">
        <f aca="false">IF(A33="","",IF(OR(LEN(Q33)&gt;0,K33&lt;&gt;"",L33&lt;&gt;""),1,0))</f>
        <v>1</v>
      </c>
    </row>
    <row r="34" customFormat="false" ht="15" hidden="false" customHeight="false" outlineLevel="0" collapsed="false">
      <c r="A34" s="19" t="str">
        <f aca="false">IF(Raw_Export!A34="","",Raw_Export!A34)</f>
        <v>WO-24157</v>
      </c>
      <c r="B34" s="32" t="n">
        <f aca="false">IF(A34="","",Raw_Export!B34)</f>
        <v>46213</v>
      </c>
      <c r="C34" s="33" t="n">
        <f aca="false">IF(A34="","",DATE(YEAR(B34),MONTH(B34),1))</f>
        <v>46204</v>
      </c>
      <c r="D34" s="19" t="str">
        <f aca="false">IF(A34="","",IFERROR(INDEX(Cleanup_Rules!$B$6:$B$60,MATCH(TRIM(LOWER(Raw_Export!C34)),Cleanup_Rules!$A$6:$A$60,0)),"UNMAPPED"))</f>
        <v>Harbor Point Lofts</v>
      </c>
      <c r="E34" s="19" t="str">
        <f aca="false">IF(A34="","",IFERROR(INDEX(Cleanup_Rules!$E$6:$E$60,MATCH(TRIM(LOWER(Raw_Export!E34)),Cleanup_Rules!$D$6:$D$60,0)),"UNMAPPED"))</f>
        <v>Electrical</v>
      </c>
      <c r="F34" s="19" t="str">
        <f aca="false">IF(A34="","",IFERROR(INDEX(Cleanup_Rules!$H$6:$H$60,MATCH(TRIM(LOWER(Raw_Export!F34)),Cleanup_Rules!$G$6:$G$60,0)),"UNMAPPED"))</f>
        <v>Urgent</v>
      </c>
      <c r="G34" s="19" t="str">
        <f aca="false">IF(A34="","",IFERROR(INDEX(Cleanup_Rules!$K$6:$K$60,MATCH(TRIM(LOWER(Raw_Export!G34)),Cleanup_Rules!$J$6:$J$60,0)),"UNMAPPED"))</f>
        <v>Bright Spark Electric</v>
      </c>
      <c r="H34" s="19" t="str">
        <f aca="false">IF(A34="","",IFERROR(INDEX(Cleanup_Rules!$N$6:$N$60,MATCH(TRIM(LOWER(Raw_Export!H34)),Cleanup_Rules!$M$6:$M$60,0)),"UNMAPPED"))</f>
        <v>Completed</v>
      </c>
      <c r="I34" s="32" t="n">
        <f aca="false">IF(OR(A34="",Raw_Export!I34=""),"",Raw_Export!I34)</f>
        <v>46213</v>
      </c>
      <c r="J34" s="34" t="n">
        <f aca="false">IF(A34="","",IF(Raw_Export!J34="",0,IF(ISNUMBER(Raw_Export!J34),Raw_Export!J34,VALUE(SUBSTITUTE(SUBSTITUTE(Raw_Export!J34,"$",""),",","")))))</f>
        <v>350.72</v>
      </c>
      <c r="K34" s="20" t="str">
        <f aca="false">IF(A34="","",IF(COUNTIF($A$6:A34,A34)&gt;1,"Duplicate",""))</f>
        <v/>
      </c>
      <c r="L34" s="19" t="str">
        <f aca="false">IF(A34="","",IF(AND(H34="Completed",I34=""),"No completion date",IF(AND(I34&lt;&gt;"",I34&lt;B34),"Completed before created","")))</f>
        <v/>
      </c>
      <c r="M34" s="20" t="str">
        <f aca="false">IF(A34="","",IF(K34="Duplicate","No","Yes"))</f>
        <v>Yes</v>
      </c>
      <c r="N34" s="20" t="n">
        <f aca="false">IF(OR(A34="",H34&lt;&gt;"Completed",L34&lt;&gt;""),"",I34-B34)</f>
        <v>0</v>
      </c>
      <c r="O34" s="20" t="n">
        <f aca="false">IF(A34="","",IFERROR(INDEX(Cleanup_Rules!$Q$6:$Q$8,MATCH(F34,Cleanup_Rules!$P$6:$P$8,0)),""))</f>
        <v>3</v>
      </c>
      <c r="P34" s="20" t="str">
        <f aca="false">IF(OR(N34="",O34=""),"",IF(N34&lt;=O34,"Yes","No"))</f>
        <v>Yes</v>
      </c>
      <c r="Q34" s="19" t="str">
        <f aca="false">IF(A34="","",MID(IF(NOT(EXACT(TRIM(Raw_Export!C34),D34))," · property","")&amp;IF(NOT(EXACT(TRIM(Raw_Export!E34),E34))," · category","")&amp;IF(NOT(EXACT(TRIM(Raw_Export!F34),F34))," · priority","")&amp;IF(NOT(EXACT(TRIM(Raw_Export!G34),G34))," · vendor","")&amp;IF(NOT(EXACT(TRIM(Raw_Export!H34),H34))," · status","")&amp;IF(ISTEXT(Raw_Export!J34)," · cost was text",""),4,200))</f>
        <v/>
      </c>
      <c r="R34" s="20" t="n">
        <f aca="false">IF(A34="","",IF(OR(LEN(Q34)&gt;0,K34&lt;&gt;"",L34&lt;&gt;""),1,0))</f>
        <v>0</v>
      </c>
    </row>
    <row r="35" customFormat="false" ht="15" hidden="false" customHeight="false" outlineLevel="0" collapsed="false">
      <c r="A35" s="19" t="str">
        <f aca="false">IF(Raw_Export!A35="","",Raw_Export!A35)</f>
        <v>WO-24160</v>
      </c>
      <c r="B35" s="32" t="n">
        <f aca="false">IF(A35="","",Raw_Export!B35)</f>
        <v>46213</v>
      </c>
      <c r="C35" s="33" t="n">
        <f aca="false">IF(A35="","",DATE(YEAR(B35),MONTH(B35),1))</f>
        <v>46204</v>
      </c>
      <c r="D35" s="19" t="str">
        <f aca="false">IF(A35="","",IFERROR(INDEX(Cleanup_Rules!$B$6:$B$60,MATCH(TRIM(LOWER(Raw_Export!C35)),Cleanup_Rules!$A$6:$A$60,0)),"UNMAPPED"))</f>
        <v>Harbor Point Lofts</v>
      </c>
      <c r="E35" s="19" t="str">
        <f aca="false">IF(A35="","",IFERROR(INDEX(Cleanup_Rules!$E$6:$E$60,MATCH(TRIM(LOWER(Raw_Export!E35)),Cleanup_Rules!$D$6:$D$60,0)),"UNMAPPED"))</f>
        <v>HVAC</v>
      </c>
      <c r="F35" s="19" t="str">
        <f aca="false">IF(A35="","",IFERROR(INDEX(Cleanup_Rules!$H$6:$H$60,MATCH(TRIM(LOWER(Raw_Export!F35)),Cleanup_Rules!$G$6:$G$60,0)),"UNMAPPED"))</f>
        <v>Routine</v>
      </c>
      <c r="G35" s="19" t="str">
        <f aca="false">IF(A35="","",IFERROR(INDEX(Cleanup_Rules!$K$6:$K$60,MATCH(TRIM(LOWER(Raw_Export!G35)),Cleanup_Rules!$J$6:$J$60,0)),"UNMAPPED"))</f>
        <v>In-house Maintenance</v>
      </c>
      <c r="H35" s="19" t="str">
        <f aca="false">IF(A35="","",IFERROR(INDEX(Cleanup_Rules!$N$6:$N$60,MATCH(TRIM(LOWER(Raw_Export!H35)),Cleanup_Rules!$M$6:$M$60,0)),"UNMAPPED"))</f>
        <v>Completed</v>
      </c>
      <c r="I35" s="32" t="n">
        <f aca="false">IF(OR(A35="",Raw_Export!I35=""),"",Raw_Export!I35)</f>
        <v>46220</v>
      </c>
      <c r="J35" s="34" t="n">
        <f aca="false">IF(A35="","",IF(Raw_Export!J35="",0,IF(ISNUMBER(Raw_Export!J35),Raw_Export!J35,VALUE(SUBSTITUTE(SUBSTITUTE(Raw_Export!J35,"$",""),",","")))))</f>
        <v>99.47</v>
      </c>
      <c r="K35" s="20" t="str">
        <f aca="false">IF(A35="","",IF(COUNTIF($A$6:A35,A35)&gt;1,"Duplicate",""))</f>
        <v/>
      </c>
      <c r="L35" s="19" t="str">
        <f aca="false">IF(A35="","",IF(AND(H35="Completed",I35=""),"No completion date",IF(AND(I35&lt;&gt;"",I35&lt;B35),"Completed before created","")))</f>
        <v/>
      </c>
      <c r="M35" s="20" t="str">
        <f aca="false">IF(A35="","",IF(K35="Duplicate","No","Yes"))</f>
        <v>Yes</v>
      </c>
      <c r="N35" s="20" t="n">
        <f aca="false">IF(OR(A35="",H35&lt;&gt;"Completed",L35&lt;&gt;""),"",I35-B35)</f>
        <v>7</v>
      </c>
      <c r="O35" s="20" t="n">
        <f aca="false">IF(A35="","",IFERROR(INDEX(Cleanup_Rules!$Q$6:$Q$8,MATCH(F35,Cleanup_Rules!$P$6:$P$8,0)),""))</f>
        <v>7</v>
      </c>
      <c r="P35" s="20" t="str">
        <f aca="false">IF(OR(N35="",O35=""),"",IF(N35&lt;=O35,"Yes","No"))</f>
        <v>Yes</v>
      </c>
      <c r="Q35" s="19" t="str">
        <f aca="false">IF(A35="","",MID(IF(NOT(EXACT(TRIM(Raw_Export!C35),D35))," · property","")&amp;IF(NOT(EXACT(TRIM(Raw_Export!E35),E35))," · category","")&amp;IF(NOT(EXACT(TRIM(Raw_Export!F35),F35))," · priority","")&amp;IF(NOT(EXACT(TRIM(Raw_Export!G35),G35))," · vendor","")&amp;IF(NOT(EXACT(TRIM(Raw_Export!H35),H35))," · status","")&amp;IF(ISTEXT(Raw_Export!J35)," · cost was text",""),4,200))</f>
        <v/>
      </c>
      <c r="R35" s="20" t="n">
        <f aca="false">IF(A35="","",IF(OR(LEN(Q35)&gt;0,K35&lt;&gt;"",L35&lt;&gt;""),1,0))</f>
        <v>0</v>
      </c>
    </row>
    <row r="36" customFormat="false" ht="15" hidden="false" customHeight="false" outlineLevel="0" collapsed="false">
      <c r="A36" s="19" t="str">
        <f aca="false">IF(Raw_Export!A36="","",Raw_Export!A36)</f>
        <v>WO-24163</v>
      </c>
      <c r="B36" s="32" t="n">
        <f aca="false">IF(A36="","",Raw_Export!B36)</f>
        <v>46213</v>
      </c>
      <c r="C36" s="33" t="n">
        <f aca="false">IF(A36="","",DATE(YEAR(B36),MONTH(B36),1))</f>
        <v>46204</v>
      </c>
      <c r="D36" s="19" t="str">
        <f aca="false">IF(A36="","",IFERROR(INDEX(Cleanup_Rules!$B$6:$B$60,MATCH(TRIM(LOWER(Raw_Export!C36)),Cleanup_Rules!$A$6:$A$60,0)),"UNMAPPED"))</f>
        <v>Harbor Point Lofts</v>
      </c>
      <c r="E36" s="19" t="str">
        <f aca="false">IF(A36="","",IFERROR(INDEX(Cleanup_Rules!$E$6:$E$60,MATCH(TRIM(LOWER(Raw_Export!E36)),Cleanup_Rules!$D$6:$D$60,0)),"UNMAPPED"))</f>
        <v>Plumbing</v>
      </c>
      <c r="F36" s="19" t="str">
        <f aca="false">IF(A36="","",IFERROR(INDEX(Cleanup_Rules!$H$6:$H$60,MATCH(TRIM(LOWER(Raw_Export!F36)),Cleanup_Rules!$G$6:$G$60,0)),"UNMAPPED"))</f>
        <v>Routine</v>
      </c>
      <c r="G36" s="19" t="str">
        <f aca="false">IF(A36="","",IFERROR(INDEX(Cleanup_Rules!$K$6:$K$60,MATCH(TRIM(LOWER(Raw_Export!G36)),Cleanup_Rules!$J$6:$J$60,0)),"UNMAPPED"))</f>
        <v>In-house Maintenance</v>
      </c>
      <c r="H36" s="19" t="str">
        <f aca="false">IF(A36="","",IFERROR(INDEX(Cleanup_Rules!$N$6:$N$60,MATCH(TRIM(LOWER(Raw_Export!H36)),Cleanup_Rules!$M$6:$M$60,0)),"UNMAPPED"))</f>
        <v>Completed</v>
      </c>
      <c r="I36" s="32" t="n">
        <f aca="false">IF(OR(A36="",Raw_Export!I36=""),"",Raw_Export!I36)</f>
        <v>46216</v>
      </c>
      <c r="J36" s="34" t="n">
        <f aca="false">IF(A36="","",IF(Raw_Export!J36="",0,IF(ISNUMBER(Raw_Export!J36),Raw_Export!J36,VALUE(SUBSTITUTE(SUBSTITUTE(Raw_Export!J36,"$",""),",","")))))</f>
        <v>0</v>
      </c>
      <c r="K36" s="20" t="str">
        <f aca="false">IF(A36="","",IF(COUNTIF($A$6:A36,A36)&gt;1,"Duplicate",""))</f>
        <v/>
      </c>
      <c r="L36" s="19" t="str">
        <f aca="false">IF(A36="","",IF(AND(H36="Completed",I36=""),"No completion date",IF(AND(I36&lt;&gt;"",I36&lt;B36),"Completed before created","")))</f>
        <v/>
      </c>
      <c r="M36" s="20" t="str">
        <f aca="false">IF(A36="","",IF(K36="Duplicate","No","Yes"))</f>
        <v>Yes</v>
      </c>
      <c r="N36" s="20" t="n">
        <f aca="false">IF(OR(A36="",H36&lt;&gt;"Completed",L36&lt;&gt;""),"",I36-B36)</f>
        <v>3</v>
      </c>
      <c r="O36" s="20" t="n">
        <f aca="false">IF(A36="","",IFERROR(INDEX(Cleanup_Rules!$Q$6:$Q$8,MATCH(F36,Cleanup_Rules!$P$6:$P$8,0)),""))</f>
        <v>7</v>
      </c>
      <c r="P36" s="20" t="str">
        <f aca="false">IF(OR(N36="",O36=""),"",IF(N36&lt;=O36,"Yes","No"))</f>
        <v>Yes</v>
      </c>
      <c r="Q36" s="19" t="str">
        <f aca="false">IF(A36="","",MID(IF(NOT(EXACT(TRIM(Raw_Export!C36),D36))," · property","")&amp;IF(NOT(EXACT(TRIM(Raw_Export!E36),E36))," · category","")&amp;IF(NOT(EXACT(TRIM(Raw_Export!F36),F36))," · priority","")&amp;IF(NOT(EXACT(TRIM(Raw_Export!G36),G36))," · vendor","")&amp;IF(NOT(EXACT(TRIM(Raw_Export!H36),H36))," · status","")&amp;IF(ISTEXT(Raw_Export!J36)," · cost was text",""),4,200))</f>
        <v/>
      </c>
      <c r="R36" s="20" t="n">
        <f aca="false">IF(A36="","",IF(OR(LEN(Q36)&gt;0,K36&lt;&gt;"",L36&lt;&gt;""),1,0))</f>
        <v>0</v>
      </c>
    </row>
    <row r="37" customFormat="false" ht="15" hidden="false" customHeight="false" outlineLevel="0" collapsed="false">
      <c r="A37" s="19" t="str">
        <f aca="false">IF(Raw_Export!A37="","",Raw_Export!A37)</f>
        <v>WO-24164</v>
      </c>
      <c r="B37" s="32" t="n">
        <f aca="false">IF(A37="","",Raw_Export!B37)</f>
        <v>46213</v>
      </c>
      <c r="C37" s="33" t="n">
        <f aca="false">IF(A37="","",DATE(YEAR(B37),MONTH(B37),1))</f>
        <v>46204</v>
      </c>
      <c r="D37" s="19" t="str">
        <f aca="false">IF(A37="","",IFERROR(INDEX(Cleanup_Rules!$B$6:$B$60,MATCH(TRIM(LOWER(Raw_Export!C37)),Cleanup_Rules!$A$6:$A$60,0)),"UNMAPPED"))</f>
        <v>Harbor Point Lofts</v>
      </c>
      <c r="E37" s="19" t="str">
        <f aca="false">IF(A37="","",IFERROR(INDEX(Cleanup_Rules!$E$6:$E$60,MATCH(TRIM(LOWER(Raw_Export!E37)),Cleanup_Rules!$D$6:$D$60,0)),"UNMAPPED"))</f>
        <v>Pest Control</v>
      </c>
      <c r="F37" s="19" t="str">
        <f aca="false">IF(A37="","",IFERROR(INDEX(Cleanup_Rules!$H$6:$H$60,MATCH(TRIM(LOWER(Raw_Export!F37)),Cleanup_Rules!$G$6:$G$60,0)),"UNMAPPED"))</f>
        <v>Emergency</v>
      </c>
      <c r="G37" s="19" t="str">
        <f aca="false">IF(A37="","",IFERROR(INDEX(Cleanup_Rules!$K$6:$K$60,MATCH(TRIM(LOWER(Raw_Export!G37)),Cleanup_Rules!$J$6:$J$60,0)),"UNMAPPED"))</f>
        <v>Shield Pest Control</v>
      </c>
      <c r="H37" s="19" t="str">
        <f aca="false">IF(A37="","",IFERROR(INDEX(Cleanup_Rules!$N$6:$N$60,MATCH(TRIM(LOWER(Raw_Export!H37)),Cleanup_Rules!$M$6:$M$60,0)),"UNMAPPED"))</f>
        <v>Completed</v>
      </c>
      <c r="I37" s="32" t="n">
        <f aca="false">IF(OR(A37="",Raw_Export!I37=""),"",Raw_Export!I37)</f>
        <v>46215</v>
      </c>
      <c r="J37" s="34" t="n">
        <f aca="false">IF(A37="","",IF(Raw_Export!J37="",0,IF(ISNUMBER(Raw_Export!J37),Raw_Export!J37,VALUE(SUBSTITUTE(SUBSTITUTE(Raw_Export!J37,"$",""),",","")))))</f>
        <v>93.09</v>
      </c>
      <c r="K37" s="20" t="str">
        <f aca="false">IF(A37="","",IF(COUNTIF($A$6:A37,A37)&gt;1,"Duplicate",""))</f>
        <v/>
      </c>
      <c r="L37" s="19" t="str">
        <f aca="false">IF(A37="","",IF(AND(H37="Completed",I37=""),"No completion date",IF(AND(I37&lt;&gt;"",I37&lt;B37),"Completed before created","")))</f>
        <v/>
      </c>
      <c r="M37" s="20" t="str">
        <f aca="false">IF(A37="","",IF(K37="Duplicate","No","Yes"))</f>
        <v>Yes</v>
      </c>
      <c r="N37" s="20" t="n">
        <f aca="false">IF(OR(A37="",H37&lt;&gt;"Completed",L37&lt;&gt;""),"",I37-B37)</f>
        <v>2</v>
      </c>
      <c r="O37" s="20" t="n">
        <f aca="false">IF(A37="","",IFERROR(INDEX(Cleanup_Rules!$Q$6:$Q$8,MATCH(F37,Cleanup_Rules!$P$6:$P$8,0)),""))</f>
        <v>1</v>
      </c>
      <c r="P37" s="20" t="str">
        <f aca="false">IF(OR(N37="",O37=""),"",IF(N37&lt;=O37,"Yes","No"))</f>
        <v>No</v>
      </c>
      <c r="Q37" s="19" t="str">
        <f aca="false">IF(A37="","",MID(IF(NOT(EXACT(TRIM(Raw_Export!C37),D37))," · property","")&amp;IF(NOT(EXACT(TRIM(Raw_Export!E37),E37))," · category","")&amp;IF(NOT(EXACT(TRIM(Raw_Export!F37),F37))," · priority","")&amp;IF(NOT(EXACT(TRIM(Raw_Export!G37),G37))," · vendor","")&amp;IF(NOT(EXACT(TRIM(Raw_Export!H37),H37))," · status","")&amp;IF(ISTEXT(Raw_Export!J37)," · cost was text",""),4,200))</f>
        <v/>
      </c>
      <c r="R37" s="20" t="n">
        <f aca="false">IF(A37="","",IF(OR(LEN(Q37)&gt;0,K37&lt;&gt;"",L37&lt;&gt;""),1,0))</f>
        <v>0</v>
      </c>
    </row>
    <row r="38" customFormat="false" ht="15" hidden="false" customHeight="false" outlineLevel="0" collapsed="false">
      <c r="A38" s="19" t="str">
        <f aca="false">IF(Raw_Export!A38="","",Raw_Export!A38)</f>
        <v>WO-24164</v>
      </c>
      <c r="B38" s="32" t="n">
        <f aca="false">IF(A38="","",Raw_Export!B38)</f>
        <v>46213</v>
      </c>
      <c r="C38" s="33" t="n">
        <f aca="false">IF(A38="","",DATE(YEAR(B38),MONTH(B38),1))</f>
        <v>46204</v>
      </c>
      <c r="D38" s="19" t="str">
        <f aca="false">IF(A38="","",IFERROR(INDEX(Cleanup_Rules!$B$6:$B$60,MATCH(TRIM(LOWER(Raw_Export!C38)),Cleanup_Rules!$A$6:$A$60,0)),"UNMAPPED"))</f>
        <v>Harbor Point Lofts</v>
      </c>
      <c r="E38" s="19" t="str">
        <f aca="false">IF(A38="","",IFERROR(INDEX(Cleanup_Rules!$E$6:$E$60,MATCH(TRIM(LOWER(Raw_Export!E38)),Cleanup_Rules!$D$6:$D$60,0)),"UNMAPPED"))</f>
        <v>Pest Control</v>
      </c>
      <c r="F38" s="19" t="str">
        <f aca="false">IF(A38="","",IFERROR(INDEX(Cleanup_Rules!$H$6:$H$60,MATCH(TRIM(LOWER(Raw_Export!F38)),Cleanup_Rules!$G$6:$G$60,0)),"UNMAPPED"))</f>
        <v>Emergency</v>
      </c>
      <c r="G38" s="19" t="str">
        <f aca="false">IF(A38="","",IFERROR(INDEX(Cleanup_Rules!$K$6:$K$60,MATCH(TRIM(LOWER(Raw_Export!G38)),Cleanup_Rules!$J$6:$J$60,0)),"UNMAPPED"))</f>
        <v>Shield Pest Control</v>
      </c>
      <c r="H38" s="19" t="str">
        <f aca="false">IF(A38="","",IFERROR(INDEX(Cleanup_Rules!$N$6:$N$60,MATCH(TRIM(LOWER(Raw_Export!H38)),Cleanup_Rules!$M$6:$M$60,0)),"UNMAPPED"))</f>
        <v>Completed</v>
      </c>
      <c r="I38" s="32" t="n">
        <f aca="false">IF(OR(A38="",Raw_Export!I38=""),"",Raw_Export!I38)</f>
        <v>46215</v>
      </c>
      <c r="J38" s="34" t="n">
        <f aca="false">IF(A38="","",IF(Raw_Export!J38="",0,IF(ISNUMBER(Raw_Export!J38),Raw_Export!J38,VALUE(SUBSTITUTE(SUBSTITUTE(Raw_Export!J38,"$",""),",","")))))</f>
        <v>93.09</v>
      </c>
      <c r="K38" s="20" t="str">
        <f aca="false">IF(A38="","",IF(COUNTIF($A$6:A38,A38)&gt;1,"Duplicate",""))</f>
        <v>Duplicate</v>
      </c>
      <c r="L38" s="19" t="str">
        <f aca="false">IF(A38="","",IF(AND(H38="Completed",I38=""),"No completion date",IF(AND(I38&lt;&gt;"",I38&lt;B38),"Completed before created","")))</f>
        <v/>
      </c>
      <c r="M38" s="20" t="str">
        <f aca="false">IF(A38="","",IF(K38="Duplicate","No","Yes"))</f>
        <v>No</v>
      </c>
      <c r="N38" s="20" t="n">
        <f aca="false">IF(OR(A38="",H38&lt;&gt;"Completed",L38&lt;&gt;""),"",I38-B38)</f>
        <v>2</v>
      </c>
      <c r="O38" s="20" t="n">
        <f aca="false">IF(A38="","",IFERROR(INDEX(Cleanup_Rules!$Q$6:$Q$8,MATCH(F38,Cleanup_Rules!$P$6:$P$8,0)),""))</f>
        <v>1</v>
      </c>
      <c r="P38" s="20" t="str">
        <f aca="false">IF(OR(N38="",O38=""),"",IF(N38&lt;=O38,"Yes","No"))</f>
        <v>No</v>
      </c>
      <c r="Q38" s="19" t="str">
        <f aca="false">IF(A38="","",MID(IF(NOT(EXACT(TRIM(Raw_Export!C38),D38))," · property","")&amp;IF(NOT(EXACT(TRIM(Raw_Export!E38),E38))," · category","")&amp;IF(NOT(EXACT(TRIM(Raw_Export!F38),F38))," · priority","")&amp;IF(NOT(EXACT(TRIM(Raw_Export!G38),G38))," · vendor","")&amp;IF(NOT(EXACT(TRIM(Raw_Export!H38),H38))," · status","")&amp;IF(ISTEXT(Raw_Export!J38)," · cost was text",""),4,200))</f>
        <v/>
      </c>
      <c r="R38" s="20" t="n">
        <f aca="false">IF(A38="","",IF(OR(LEN(Q38)&gt;0,K38&lt;&gt;"",L38&lt;&gt;""),1,0))</f>
        <v>1</v>
      </c>
    </row>
    <row r="39" customFormat="false" ht="15" hidden="false" customHeight="false" outlineLevel="0" collapsed="false">
      <c r="A39" s="19" t="str">
        <f aca="false">IF(Raw_Export!A39="","",Raw_Export!A39)</f>
        <v>WO-24165</v>
      </c>
      <c r="B39" s="32" t="n">
        <f aca="false">IF(A39="","",Raw_Export!B39)</f>
        <v>46214</v>
      </c>
      <c r="C39" s="33" t="n">
        <f aca="false">IF(A39="","",DATE(YEAR(B39),MONTH(B39),1))</f>
        <v>46204</v>
      </c>
      <c r="D39" s="19" t="str">
        <f aca="false">IF(A39="","",IFERROR(INDEX(Cleanup_Rules!$B$6:$B$60,MATCH(TRIM(LOWER(Raw_Export!C39)),Cleanup_Rules!$A$6:$A$60,0)),"UNMAPPED"))</f>
        <v>Harbor Point Lofts</v>
      </c>
      <c r="E39" s="19" t="str">
        <f aca="false">IF(A39="","",IFERROR(INDEX(Cleanup_Rules!$E$6:$E$60,MATCH(TRIM(LOWER(Raw_Export!E39)),Cleanup_Rules!$D$6:$D$60,0)),"UNMAPPED"))</f>
        <v>Plumbing</v>
      </c>
      <c r="F39" s="19" t="str">
        <f aca="false">IF(A39="","",IFERROR(INDEX(Cleanup_Rules!$H$6:$H$60,MATCH(TRIM(LOWER(Raw_Export!F39)),Cleanup_Rules!$G$6:$G$60,0)),"UNMAPPED"))</f>
        <v>Urgent</v>
      </c>
      <c r="G39" s="19" t="str">
        <f aca="false">IF(A39="","",IFERROR(INDEX(Cleanup_Rules!$K$6:$K$60,MATCH(TRIM(LOWER(Raw_Export!G39)),Cleanup_Rules!$J$6:$J$60,0)),"UNMAPPED"))</f>
        <v>In-house Maintenance</v>
      </c>
      <c r="H39" s="19" t="str">
        <f aca="false">IF(A39="","",IFERROR(INDEX(Cleanup_Rules!$N$6:$N$60,MATCH(TRIM(LOWER(Raw_Export!H39)),Cleanup_Rules!$M$6:$M$60,0)),"UNMAPPED"))</f>
        <v>Completed</v>
      </c>
      <c r="I39" s="32" t="n">
        <f aca="false">IF(OR(A39="",Raw_Export!I39=""),"",Raw_Export!I39)</f>
        <v>46214</v>
      </c>
      <c r="J39" s="34" t="n">
        <f aca="false">IF(A39="","",IF(Raw_Export!J39="",0,IF(ISNUMBER(Raw_Export!J39),Raw_Export!J39,VALUE(SUBSTITUTE(SUBSTITUTE(Raw_Export!J39,"$",""),",","")))))</f>
        <v>0</v>
      </c>
      <c r="K39" s="20" t="str">
        <f aca="false">IF(A39="","",IF(COUNTIF($A$6:A39,A39)&gt;1,"Duplicate",""))</f>
        <v/>
      </c>
      <c r="L39" s="19" t="str">
        <f aca="false">IF(A39="","",IF(AND(H39="Completed",I39=""),"No completion date",IF(AND(I39&lt;&gt;"",I39&lt;B39),"Completed before created","")))</f>
        <v/>
      </c>
      <c r="M39" s="20" t="str">
        <f aca="false">IF(A39="","",IF(K39="Duplicate","No","Yes"))</f>
        <v>Yes</v>
      </c>
      <c r="N39" s="20" t="n">
        <f aca="false">IF(OR(A39="",H39&lt;&gt;"Completed",L39&lt;&gt;""),"",I39-B39)</f>
        <v>0</v>
      </c>
      <c r="O39" s="20" t="n">
        <f aca="false">IF(A39="","",IFERROR(INDEX(Cleanup_Rules!$Q$6:$Q$8,MATCH(F39,Cleanup_Rules!$P$6:$P$8,0)),""))</f>
        <v>3</v>
      </c>
      <c r="P39" s="20" t="str">
        <f aca="false">IF(OR(N39="",O39=""),"",IF(N39&lt;=O39,"Yes","No"))</f>
        <v>Yes</v>
      </c>
      <c r="Q39" s="19" t="str">
        <f aca="false">IF(A39="","",MID(IF(NOT(EXACT(TRIM(Raw_Export!C39),D39))," · property","")&amp;IF(NOT(EXACT(TRIM(Raw_Export!E39),E39))," · category","")&amp;IF(NOT(EXACT(TRIM(Raw_Export!F39),F39))," · priority","")&amp;IF(NOT(EXACT(TRIM(Raw_Export!G39),G39))," · vendor","")&amp;IF(NOT(EXACT(TRIM(Raw_Export!H39),H39))," · status","")&amp;IF(ISTEXT(Raw_Export!J39)," · cost was text",""),4,200))</f>
        <v/>
      </c>
      <c r="R39" s="20" t="n">
        <f aca="false">IF(A39="","",IF(OR(LEN(Q39)&gt;0,K39&lt;&gt;"",L39&lt;&gt;""),1,0))</f>
        <v>0</v>
      </c>
    </row>
    <row r="40" customFormat="false" ht="15" hidden="false" customHeight="false" outlineLevel="0" collapsed="false">
      <c r="A40" s="19" t="str">
        <f aca="false">IF(Raw_Export!A40="","",Raw_Export!A40)</f>
        <v>WO-24166</v>
      </c>
      <c r="B40" s="32" t="n">
        <f aca="false">IF(A40="","",Raw_Export!B40)</f>
        <v>46214</v>
      </c>
      <c r="C40" s="33" t="n">
        <f aca="false">IF(A40="","",DATE(YEAR(B40),MONTH(B40),1))</f>
        <v>46204</v>
      </c>
      <c r="D40" s="19" t="str">
        <f aca="false">IF(A40="","",IFERROR(INDEX(Cleanup_Rules!$B$6:$B$60,MATCH(TRIM(LOWER(Raw_Export!C40)),Cleanup_Rules!$A$6:$A$60,0)),"UNMAPPED"))</f>
        <v>Harbor Point Lofts</v>
      </c>
      <c r="E40" s="19" t="str">
        <f aca="false">IF(A40="","",IFERROR(INDEX(Cleanup_Rules!$E$6:$E$60,MATCH(TRIM(LOWER(Raw_Export!E40)),Cleanup_Rules!$D$6:$D$60,0)),"UNMAPPED"))</f>
        <v>Electrical</v>
      </c>
      <c r="F40" s="19" t="str">
        <f aca="false">IF(A40="","",IFERROR(INDEX(Cleanup_Rules!$H$6:$H$60,MATCH(TRIM(LOWER(Raw_Export!F40)),Cleanup_Rules!$G$6:$G$60,0)),"UNMAPPED"))</f>
        <v>Urgent</v>
      </c>
      <c r="G40" s="19" t="str">
        <f aca="false">IF(A40="","",IFERROR(INDEX(Cleanup_Rules!$K$6:$K$60,MATCH(TRIM(LOWER(Raw_Export!G40)),Cleanup_Rules!$J$6:$J$60,0)),"UNMAPPED"))</f>
        <v>In-house Maintenance</v>
      </c>
      <c r="H40" s="19" t="str">
        <f aca="false">IF(A40="","",IFERROR(INDEX(Cleanup_Rules!$N$6:$N$60,MATCH(TRIM(LOWER(Raw_Export!H40)),Cleanup_Rules!$M$6:$M$60,0)),"UNMAPPED"))</f>
        <v>Completed</v>
      </c>
      <c r="I40" s="32" t="n">
        <f aca="false">IF(OR(A40="",Raw_Export!I40=""),"",Raw_Export!I40)</f>
        <v>46217</v>
      </c>
      <c r="J40" s="34" t="n">
        <f aca="false">IF(A40="","",IF(Raw_Export!J40="",0,IF(ISNUMBER(Raw_Export!J40),Raw_Export!J40,VALUE(SUBSTITUTE(SUBSTITUTE(Raw_Export!J40,"$",""),",","")))))</f>
        <v>42.21</v>
      </c>
      <c r="K40" s="20" t="str">
        <f aca="false">IF(A40="","",IF(COUNTIF($A$6:A40,A40)&gt;1,"Duplicate",""))</f>
        <v/>
      </c>
      <c r="L40" s="19" t="str">
        <f aca="false">IF(A40="","",IF(AND(H40="Completed",I40=""),"No completion date",IF(AND(I40&lt;&gt;"",I40&lt;B40),"Completed before created","")))</f>
        <v/>
      </c>
      <c r="M40" s="20" t="str">
        <f aca="false">IF(A40="","",IF(K40="Duplicate","No","Yes"))</f>
        <v>Yes</v>
      </c>
      <c r="N40" s="20" t="n">
        <f aca="false">IF(OR(A40="",H40&lt;&gt;"Completed",L40&lt;&gt;""),"",I40-B40)</f>
        <v>3</v>
      </c>
      <c r="O40" s="20" t="n">
        <f aca="false">IF(A40="","",IFERROR(INDEX(Cleanup_Rules!$Q$6:$Q$8,MATCH(F40,Cleanup_Rules!$P$6:$P$8,0)),""))</f>
        <v>3</v>
      </c>
      <c r="P40" s="20" t="str">
        <f aca="false">IF(OR(N40="",O40=""),"",IF(N40&lt;=O40,"Yes","No"))</f>
        <v>Yes</v>
      </c>
      <c r="Q40" s="19" t="str">
        <f aca="false">IF(A40="","",MID(IF(NOT(EXACT(TRIM(Raw_Export!C40),D40))," · property","")&amp;IF(NOT(EXACT(TRIM(Raw_Export!E40),E40))," · category","")&amp;IF(NOT(EXACT(TRIM(Raw_Export!F40),F40))," · priority","")&amp;IF(NOT(EXACT(TRIM(Raw_Export!G40),G40))," · vendor","")&amp;IF(NOT(EXACT(TRIM(Raw_Export!H40),H40))," · status","")&amp;IF(ISTEXT(Raw_Export!J40)," · cost was text",""),4,200))</f>
        <v>priority · cost was text</v>
      </c>
      <c r="R40" s="20" t="n">
        <f aca="false">IF(A40="","",IF(OR(LEN(Q40)&gt;0,K40&lt;&gt;"",L40&lt;&gt;""),1,0))</f>
        <v>1</v>
      </c>
    </row>
    <row r="41" customFormat="false" ht="15" hidden="false" customHeight="false" outlineLevel="0" collapsed="false">
      <c r="A41" s="19" t="str">
        <f aca="false">IF(Raw_Export!A41="","",Raw_Export!A41)</f>
        <v>WO-24167</v>
      </c>
      <c r="B41" s="32" t="n">
        <f aca="false">IF(A41="","",Raw_Export!B41)</f>
        <v>46214</v>
      </c>
      <c r="C41" s="33" t="n">
        <f aca="false">IF(A41="","",DATE(YEAR(B41),MONTH(B41),1))</f>
        <v>46204</v>
      </c>
      <c r="D41" s="19" t="str">
        <f aca="false">IF(A41="","",IFERROR(INDEX(Cleanup_Rules!$B$6:$B$60,MATCH(TRIM(LOWER(Raw_Export!C41)),Cleanup_Rules!$A$6:$A$60,0)),"UNMAPPED"))</f>
        <v>Cedar Ridge Apartments</v>
      </c>
      <c r="E41" s="19" t="str">
        <f aca="false">IF(A41="","",IFERROR(INDEX(Cleanup_Rules!$E$6:$E$60,MATCH(TRIM(LOWER(Raw_Export!E41)),Cleanup_Rules!$D$6:$D$60,0)),"UNMAPPED"))</f>
        <v>Appliance</v>
      </c>
      <c r="F41" s="19" t="str">
        <f aca="false">IF(A41="","",IFERROR(INDEX(Cleanup_Rules!$H$6:$H$60,MATCH(TRIM(LOWER(Raw_Export!F41)),Cleanup_Rules!$G$6:$G$60,0)),"UNMAPPED"))</f>
        <v>Routine</v>
      </c>
      <c r="G41" s="19" t="str">
        <f aca="false">IF(A41="","",IFERROR(INDEX(Cleanup_Rules!$K$6:$K$60,MATCH(TRIM(LOWER(Raw_Export!G41)),Cleanup_Rules!$J$6:$J$60,0)),"UNMAPPED"))</f>
        <v>In-house Maintenance</v>
      </c>
      <c r="H41" s="19" t="str">
        <f aca="false">IF(A41="","",IFERROR(INDEX(Cleanup_Rules!$N$6:$N$60,MATCH(TRIM(LOWER(Raw_Export!H41)),Cleanup_Rules!$M$6:$M$60,0)),"UNMAPPED"))</f>
        <v>Completed</v>
      </c>
      <c r="I41" s="32" t="n">
        <f aca="false">IF(OR(A41="",Raw_Export!I41=""),"",Raw_Export!I41)</f>
        <v>46220</v>
      </c>
      <c r="J41" s="34" t="n">
        <f aca="false">IF(A41="","",IF(Raw_Export!J41="",0,IF(ISNUMBER(Raw_Export!J41),Raw_Export!J41,VALUE(SUBSTITUTE(SUBSTITUTE(Raw_Export!J41,"$",""),",","")))))</f>
        <v>21.75</v>
      </c>
      <c r="K41" s="20" t="str">
        <f aca="false">IF(A41="","",IF(COUNTIF($A$6:A41,A41)&gt;1,"Duplicate",""))</f>
        <v/>
      </c>
      <c r="L41" s="19" t="str">
        <f aca="false">IF(A41="","",IF(AND(H41="Completed",I41=""),"No completion date",IF(AND(I41&lt;&gt;"",I41&lt;B41),"Completed before created","")))</f>
        <v/>
      </c>
      <c r="M41" s="20" t="str">
        <f aca="false">IF(A41="","",IF(K41="Duplicate","No","Yes"))</f>
        <v>Yes</v>
      </c>
      <c r="N41" s="20" t="n">
        <f aca="false">IF(OR(A41="",H41&lt;&gt;"Completed",L41&lt;&gt;""),"",I41-B41)</f>
        <v>6</v>
      </c>
      <c r="O41" s="20" t="n">
        <f aca="false">IF(A41="","",IFERROR(INDEX(Cleanup_Rules!$Q$6:$Q$8,MATCH(F41,Cleanup_Rules!$P$6:$P$8,0)),""))</f>
        <v>7</v>
      </c>
      <c r="P41" s="20" t="str">
        <f aca="false">IF(OR(N41="",O41=""),"",IF(N41&lt;=O41,"Yes","No"))</f>
        <v>Yes</v>
      </c>
      <c r="Q41" s="19" t="str">
        <f aca="false">IF(A41="","",MID(IF(NOT(EXACT(TRIM(Raw_Export!C41),D41))," · property","")&amp;IF(NOT(EXACT(TRIM(Raw_Export!E41),E41))," · category","")&amp;IF(NOT(EXACT(TRIM(Raw_Export!F41),F41))," · priority","")&amp;IF(NOT(EXACT(TRIM(Raw_Export!G41),G41))," · vendor","")&amp;IF(NOT(EXACT(TRIM(Raw_Export!H41),H41))," · status","")&amp;IF(ISTEXT(Raw_Export!J41)," · cost was text",""),4,200))</f>
        <v>priority · cost was text</v>
      </c>
      <c r="R41" s="20" t="n">
        <f aca="false">IF(A41="","",IF(OR(LEN(Q41)&gt;0,K41&lt;&gt;"",L41&lt;&gt;""),1,0))</f>
        <v>1</v>
      </c>
    </row>
    <row r="42" customFormat="false" ht="15" hidden="false" customHeight="false" outlineLevel="0" collapsed="false">
      <c r="A42" s="19" t="str">
        <f aca="false">IF(Raw_Export!A42="","",Raw_Export!A42)</f>
        <v>WO-24168</v>
      </c>
      <c r="B42" s="32" t="n">
        <f aca="false">IF(A42="","",Raw_Export!B42)</f>
        <v>46215</v>
      </c>
      <c r="C42" s="33" t="n">
        <f aca="false">IF(A42="","",DATE(YEAR(B42),MONTH(B42),1))</f>
        <v>46204</v>
      </c>
      <c r="D42" s="19" t="str">
        <f aca="false">IF(A42="","",IFERROR(INDEX(Cleanup_Rules!$B$6:$B$60,MATCH(TRIM(LOWER(Raw_Export!C42)),Cleanup_Rules!$A$6:$A$60,0)),"UNMAPPED"))</f>
        <v>Mill Creek Townhomes</v>
      </c>
      <c r="E42" s="19" t="str">
        <f aca="false">IF(A42="","",IFERROR(INDEX(Cleanup_Rules!$E$6:$E$60,MATCH(TRIM(LOWER(Raw_Export!E42)),Cleanup_Rules!$D$6:$D$60,0)),"UNMAPPED"))</f>
        <v>Plumbing</v>
      </c>
      <c r="F42" s="19" t="str">
        <f aca="false">IF(A42="","",IFERROR(INDEX(Cleanup_Rules!$H$6:$H$60,MATCH(TRIM(LOWER(Raw_Export!F42)),Cleanup_Rules!$G$6:$G$60,0)),"UNMAPPED"))</f>
        <v>Urgent</v>
      </c>
      <c r="G42" s="19" t="str">
        <f aca="false">IF(A42="","",IFERROR(INDEX(Cleanup_Rules!$K$6:$K$60,MATCH(TRIM(LOWER(Raw_Export!G42)),Cleanup_Rules!$J$6:$J$60,0)),"UNMAPPED"))</f>
        <v>In-house Maintenance</v>
      </c>
      <c r="H42" s="19" t="str">
        <f aca="false">IF(A42="","",IFERROR(INDEX(Cleanup_Rules!$N$6:$N$60,MATCH(TRIM(LOWER(Raw_Export!H42)),Cleanup_Rules!$M$6:$M$60,0)),"UNMAPPED"))</f>
        <v>Completed</v>
      </c>
      <c r="I42" s="32" t="n">
        <f aca="false">IF(OR(A42="",Raw_Export!I42=""),"",Raw_Export!I42)</f>
        <v>46218</v>
      </c>
      <c r="J42" s="34" t="n">
        <f aca="false">IF(A42="","",IF(Raw_Export!J42="",0,IF(ISNUMBER(Raw_Export!J42),Raw_Export!J42,VALUE(SUBSTITUTE(SUBSTITUTE(Raw_Export!J42,"$",""),",","")))))</f>
        <v>64.71</v>
      </c>
      <c r="K42" s="20" t="str">
        <f aca="false">IF(A42="","",IF(COUNTIF($A$6:A42,A42)&gt;1,"Duplicate",""))</f>
        <v/>
      </c>
      <c r="L42" s="19" t="str">
        <f aca="false">IF(A42="","",IF(AND(H42="Completed",I42=""),"No completion date",IF(AND(I42&lt;&gt;"",I42&lt;B42),"Completed before created","")))</f>
        <v/>
      </c>
      <c r="M42" s="20" t="str">
        <f aca="false">IF(A42="","",IF(K42="Duplicate","No","Yes"))</f>
        <v>Yes</v>
      </c>
      <c r="N42" s="20" t="n">
        <f aca="false">IF(OR(A42="",H42&lt;&gt;"Completed",L42&lt;&gt;""),"",I42-B42)</f>
        <v>3</v>
      </c>
      <c r="O42" s="20" t="n">
        <f aca="false">IF(A42="","",IFERROR(INDEX(Cleanup_Rules!$Q$6:$Q$8,MATCH(F42,Cleanup_Rules!$P$6:$P$8,0)),""))</f>
        <v>3</v>
      </c>
      <c r="P42" s="20" t="str">
        <f aca="false">IF(OR(N42="",O42=""),"",IF(N42&lt;=O42,"Yes","No"))</f>
        <v>Yes</v>
      </c>
      <c r="Q42" s="19" t="str">
        <f aca="false">IF(A42="","",MID(IF(NOT(EXACT(TRIM(Raw_Export!C42),D42))," · property","")&amp;IF(NOT(EXACT(TRIM(Raw_Export!E42),E42))," · category","")&amp;IF(NOT(EXACT(TRIM(Raw_Export!F42),F42))," · priority","")&amp;IF(NOT(EXACT(TRIM(Raw_Export!G42),G42))," · vendor","")&amp;IF(NOT(EXACT(TRIM(Raw_Export!H42),H42))," · status","")&amp;IF(ISTEXT(Raw_Export!J42)," · cost was text",""),4,200))</f>
        <v/>
      </c>
      <c r="R42" s="20" t="n">
        <f aca="false">IF(A42="","",IF(OR(LEN(Q42)&gt;0,K42&lt;&gt;"",L42&lt;&gt;""),1,0))</f>
        <v>0</v>
      </c>
    </row>
    <row r="43" customFormat="false" ht="15" hidden="false" customHeight="false" outlineLevel="0" collapsed="false">
      <c r="A43" s="19" t="str">
        <f aca="false">IF(Raw_Export!A43="","",Raw_Export!A43)</f>
        <v>WO-24170</v>
      </c>
      <c r="B43" s="32" t="n">
        <f aca="false">IF(A43="","",Raw_Export!B43)</f>
        <v>46215</v>
      </c>
      <c r="C43" s="33" t="n">
        <f aca="false">IF(A43="","",DATE(YEAR(B43),MONTH(B43),1))</f>
        <v>46204</v>
      </c>
      <c r="D43" s="19" t="str">
        <f aca="false">IF(A43="","",IFERROR(INDEX(Cleanup_Rules!$B$6:$B$60,MATCH(TRIM(LOWER(Raw_Export!C43)),Cleanup_Rules!$A$6:$A$60,0)),"UNMAPPED"))</f>
        <v>Cedar Ridge Apartments</v>
      </c>
      <c r="E43" s="19" t="str">
        <f aca="false">IF(A43="","",IFERROR(INDEX(Cleanup_Rules!$E$6:$E$60,MATCH(TRIM(LOWER(Raw_Export!E43)),Cleanup_Rules!$D$6:$D$60,0)),"UNMAPPED"))</f>
        <v>Pest Control</v>
      </c>
      <c r="F43" s="19" t="str">
        <f aca="false">IF(A43="","",IFERROR(INDEX(Cleanup_Rules!$H$6:$H$60,MATCH(TRIM(LOWER(Raw_Export!F43)),Cleanup_Rules!$G$6:$G$60,0)),"UNMAPPED"))</f>
        <v>Routine</v>
      </c>
      <c r="G43" s="19" t="str">
        <f aca="false">IF(A43="","",IFERROR(INDEX(Cleanup_Rules!$K$6:$K$60,MATCH(TRIM(LOWER(Raw_Export!G43)),Cleanup_Rules!$J$6:$J$60,0)),"UNMAPPED"))</f>
        <v>Shield Pest Control</v>
      </c>
      <c r="H43" s="19" t="str">
        <f aca="false">IF(A43="","",IFERROR(INDEX(Cleanup_Rules!$N$6:$N$60,MATCH(TRIM(LOWER(Raw_Export!H43)),Cleanup_Rules!$M$6:$M$60,0)),"UNMAPPED"))</f>
        <v>Completed</v>
      </c>
      <c r="I43" s="32" t="n">
        <f aca="false">IF(OR(A43="",Raw_Export!I43=""),"",Raw_Export!I43)</f>
        <v>46221</v>
      </c>
      <c r="J43" s="34" t="n">
        <f aca="false">IF(A43="","",IF(Raw_Export!J43="",0,IF(ISNUMBER(Raw_Export!J43),Raw_Export!J43,VALUE(SUBSTITUTE(SUBSTITUTE(Raw_Export!J43,"$",""),",","")))))</f>
        <v>156.05</v>
      </c>
      <c r="K43" s="20" t="str">
        <f aca="false">IF(A43="","",IF(COUNTIF($A$6:A43,A43)&gt;1,"Duplicate",""))</f>
        <v/>
      </c>
      <c r="L43" s="19" t="str">
        <f aca="false">IF(A43="","",IF(AND(H43="Completed",I43=""),"No completion date",IF(AND(I43&lt;&gt;"",I43&lt;B43),"Completed before created","")))</f>
        <v/>
      </c>
      <c r="M43" s="20" t="str">
        <f aca="false">IF(A43="","",IF(K43="Duplicate","No","Yes"))</f>
        <v>Yes</v>
      </c>
      <c r="N43" s="20" t="n">
        <f aca="false">IF(OR(A43="",H43&lt;&gt;"Completed",L43&lt;&gt;""),"",I43-B43)</f>
        <v>6</v>
      </c>
      <c r="O43" s="20" t="n">
        <f aca="false">IF(A43="","",IFERROR(INDEX(Cleanup_Rules!$Q$6:$Q$8,MATCH(F43,Cleanup_Rules!$P$6:$P$8,0)),""))</f>
        <v>7</v>
      </c>
      <c r="P43" s="20" t="str">
        <f aca="false">IF(OR(N43="",O43=""),"",IF(N43&lt;=O43,"Yes","No"))</f>
        <v>Yes</v>
      </c>
      <c r="Q43" s="19" t="str">
        <f aca="false">IF(A43="","",MID(IF(NOT(EXACT(TRIM(Raw_Export!C43),D43))," · property","")&amp;IF(NOT(EXACT(TRIM(Raw_Export!E43),E43))," · category","")&amp;IF(NOT(EXACT(TRIM(Raw_Export!F43),F43))," · priority","")&amp;IF(NOT(EXACT(TRIM(Raw_Export!G43),G43))," · vendor","")&amp;IF(NOT(EXACT(TRIM(Raw_Export!H43),H43))," · status","")&amp;IF(ISTEXT(Raw_Export!J43)," · cost was text",""),4,200))</f>
        <v>property</v>
      </c>
      <c r="R43" s="20" t="n">
        <f aca="false">IF(A43="","",IF(OR(LEN(Q43)&gt;0,K43&lt;&gt;"",L43&lt;&gt;""),1,0))</f>
        <v>1</v>
      </c>
    </row>
    <row r="44" customFormat="false" ht="15" hidden="false" customHeight="false" outlineLevel="0" collapsed="false">
      <c r="A44" s="19" t="str">
        <f aca="false">IF(Raw_Export!A44="","",Raw_Export!A44)</f>
        <v>WO-24171</v>
      </c>
      <c r="B44" s="32" t="n">
        <f aca="false">IF(A44="","",Raw_Export!B44)</f>
        <v>46215</v>
      </c>
      <c r="C44" s="33" t="n">
        <f aca="false">IF(A44="","",DATE(YEAR(B44),MONTH(B44),1))</f>
        <v>46204</v>
      </c>
      <c r="D44" s="19" t="str">
        <f aca="false">IF(A44="","",IFERROR(INDEX(Cleanup_Rules!$B$6:$B$60,MATCH(TRIM(LOWER(Raw_Export!C44)),Cleanup_Rules!$A$6:$A$60,0)),"UNMAPPED"))</f>
        <v>Cedar Ridge Apartments</v>
      </c>
      <c r="E44" s="19" t="str">
        <f aca="false">IF(A44="","",IFERROR(INDEX(Cleanup_Rules!$E$6:$E$60,MATCH(TRIM(LOWER(Raw_Export!E44)),Cleanup_Rules!$D$6:$D$60,0)),"UNMAPPED"))</f>
        <v>Plumbing</v>
      </c>
      <c r="F44" s="19" t="str">
        <f aca="false">IF(A44="","",IFERROR(INDEX(Cleanup_Rules!$H$6:$H$60,MATCH(TRIM(LOWER(Raw_Export!F44)),Cleanup_Rules!$G$6:$G$60,0)),"UNMAPPED"))</f>
        <v>Routine</v>
      </c>
      <c r="G44" s="19" t="str">
        <f aca="false">IF(A44="","",IFERROR(INDEX(Cleanup_Rules!$K$6:$K$60,MATCH(TRIM(LOWER(Raw_Export!G44)),Cleanup_Rules!$J$6:$J$60,0)),"UNMAPPED"))</f>
        <v>FastFlow Plumbing</v>
      </c>
      <c r="H44" s="19" t="str">
        <f aca="false">IF(A44="","",IFERROR(INDEX(Cleanup_Rules!$N$6:$N$60,MATCH(TRIM(LOWER(Raw_Export!H44)),Cleanup_Rules!$M$6:$M$60,0)),"UNMAPPED"))</f>
        <v>Completed</v>
      </c>
      <c r="I44" s="32" t="n">
        <f aca="false">IF(OR(A44="",Raw_Export!I44=""),"",Raw_Export!I44)</f>
        <v>46218</v>
      </c>
      <c r="J44" s="34" t="n">
        <f aca="false">IF(A44="","",IF(Raw_Export!J44="",0,IF(ISNUMBER(Raw_Export!J44),Raw_Export!J44,VALUE(SUBSTITUTE(SUBSTITUTE(Raw_Export!J44,"$",""),",","")))))</f>
        <v>755.33</v>
      </c>
      <c r="K44" s="20" t="str">
        <f aca="false">IF(A44="","",IF(COUNTIF($A$6:A44,A44)&gt;1,"Duplicate",""))</f>
        <v/>
      </c>
      <c r="L44" s="19" t="str">
        <f aca="false">IF(A44="","",IF(AND(H44="Completed",I44=""),"No completion date",IF(AND(I44&lt;&gt;"",I44&lt;B44),"Completed before created","")))</f>
        <v/>
      </c>
      <c r="M44" s="20" t="str">
        <f aca="false">IF(A44="","",IF(K44="Duplicate","No","Yes"))</f>
        <v>Yes</v>
      </c>
      <c r="N44" s="20" t="n">
        <f aca="false">IF(OR(A44="",H44&lt;&gt;"Completed",L44&lt;&gt;""),"",I44-B44)</f>
        <v>3</v>
      </c>
      <c r="O44" s="20" t="n">
        <f aca="false">IF(A44="","",IFERROR(INDEX(Cleanup_Rules!$Q$6:$Q$8,MATCH(F44,Cleanup_Rules!$P$6:$P$8,0)),""))</f>
        <v>7</v>
      </c>
      <c r="P44" s="20" t="str">
        <f aca="false">IF(OR(N44="",O44=""),"",IF(N44&lt;=O44,"Yes","No"))</f>
        <v>Yes</v>
      </c>
      <c r="Q44" s="19" t="str">
        <f aca="false">IF(A44="","",MID(IF(NOT(EXACT(TRIM(Raw_Export!C44),D44))," · property","")&amp;IF(NOT(EXACT(TRIM(Raw_Export!E44),E44))," · category","")&amp;IF(NOT(EXACT(TRIM(Raw_Export!F44),F44))," · priority","")&amp;IF(NOT(EXACT(TRIM(Raw_Export!G44),G44))," · vendor","")&amp;IF(NOT(EXACT(TRIM(Raw_Export!H44),H44))," · status","")&amp;IF(ISTEXT(Raw_Export!J44)," · cost was text",""),4,200))</f>
        <v/>
      </c>
      <c r="R44" s="20" t="n">
        <f aca="false">IF(A44="","",IF(OR(LEN(Q44)&gt;0,K44&lt;&gt;"",L44&lt;&gt;""),1,0))</f>
        <v>0</v>
      </c>
    </row>
    <row r="45" customFormat="false" ht="15" hidden="false" customHeight="false" outlineLevel="0" collapsed="false">
      <c r="A45" s="19" t="str">
        <f aca="false">IF(Raw_Export!A45="","",Raw_Export!A45)</f>
        <v>WO-24173</v>
      </c>
      <c r="B45" s="32" t="n">
        <f aca="false">IF(A45="","",Raw_Export!B45)</f>
        <v>46215</v>
      </c>
      <c r="C45" s="33" t="n">
        <f aca="false">IF(A45="","",DATE(YEAR(B45),MONTH(B45),1))</f>
        <v>46204</v>
      </c>
      <c r="D45" s="19" t="str">
        <f aca="false">IF(A45="","",IFERROR(INDEX(Cleanup_Rules!$B$6:$B$60,MATCH(TRIM(LOWER(Raw_Export!C45)),Cleanup_Rules!$A$6:$A$60,0)),"UNMAPPED"))</f>
        <v>Cedar Ridge Apartments</v>
      </c>
      <c r="E45" s="19" t="str">
        <f aca="false">IF(A45="","",IFERROR(INDEX(Cleanup_Rules!$E$6:$E$60,MATCH(TRIM(LOWER(Raw_Export!E45)),Cleanup_Rules!$D$6:$D$60,0)),"UNMAPPED"))</f>
        <v>HVAC</v>
      </c>
      <c r="F45" s="19" t="str">
        <f aca="false">IF(A45="","",IFERROR(INDEX(Cleanup_Rules!$H$6:$H$60,MATCH(TRIM(LOWER(Raw_Export!F45)),Cleanup_Rules!$G$6:$G$60,0)),"UNMAPPED"))</f>
        <v>Routine</v>
      </c>
      <c r="G45" s="19" t="str">
        <f aca="false">IF(A45="","",IFERROR(INDEX(Cleanup_Rules!$K$6:$K$60,MATCH(TRIM(LOWER(Raw_Export!G45)),Cleanup_Rules!$J$6:$J$60,0)),"UNMAPPED"))</f>
        <v>In-house Maintenance</v>
      </c>
      <c r="H45" s="19" t="str">
        <f aca="false">IF(A45="","",IFERROR(INDEX(Cleanup_Rules!$N$6:$N$60,MATCH(TRIM(LOWER(Raw_Export!H45)),Cleanup_Rules!$M$6:$M$60,0)),"UNMAPPED"))</f>
        <v>Completed</v>
      </c>
      <c r="I45" s="32" t="n">
        <f aca="false">IF(OR(A45="",Raw_Export!I45=""),"",Raw_Export!I45)</f>
        <v>46219</v>
      </c>
      <c r="J45" s="34" t="n">
        <f aca="false">IF(A45="","",IF(Raw_Export!J45="",0,IF(ISNUMBER(Raw_Export!J45),Raw_Export!J45,VALUE(SUBSTITUTE(SUBSTITUTE(Raw_Export!J45,"$",""),",","")))))</f>
        <v>0</v>
      </c>
      <c r="K45" s="20" t="str">
        <f aca="false">IF(A45="","",IF(COUNTIF($A$6:A45,A45)&gt;1,"Duplicate",""))</f>
        <v/>
      </c>
      <c r="L45" s="19" t="str">
        <f aca="false">IF(A45="","",IF(AND(H45="Completed",I45=""),"No completion date",IF(AND(I45&lt;&gt;"",I45&lt;B45),"Completed before created","")))</f>
        <v/>
      </c>
      <c r="M45" s="20" t="str">
        <f aca="false">IF(A45="","",IF(K45="Duplicate","No","Yes"))</f>
        <v>Yes</v>
      </c>
      <c r="N45" s="20" t="n">
        <f aca="false">IF(OR(A45="",H45&lt;&gt;"Completed",L45&lt;&gt;""),"",I45-B45)</f>
        <v>4</v>
      </c>
      <c r="O45" s="20" t="n">
        <f aca="false">IF(A45="","",IFERROR(INDEX(Cleanup_Rules!$Q$6:$Q$8,MATCH(F45,Cleanup_Rules!$P$6:$P$8,0)),""))</f>
        <v>7</v>
      </c>
      <c r="P45" s="20" t="str">
        <f aca="false">IF(OR(N45="",O45=""),"",IF(N45&lt;=O45,"Yes","No"))</f>
        <v>Yes</v>
      </c>
      <c r="Q45" s="19" t="str">
        <f aca="false">IF(A45="","",MID(IF(NOT(EXACT(TRIM(Raw_Export!C45),D45))," · property","")&amp;IF(NOT(EXACT(TRIM(Raw_Export!E45),E45))," · category","")&amp;IF(NOT(EXACT(TRIM(Raw_Export!F45),F45))," · priority","")&amp;IF(NOT(EXACT(TRIM(Raw_Export!G45),G45))," · vendor","")&amp;IF(NOT(EXACT(TRIM(Raw_Export!H45),H45))," · status","")&amp;IF(ISTEXT(Raw_Export!J45)," · cost was text",""),4,200))</f>
        <v>category</v>
      </c>
      <c r="R45" s="20" t="n">
        <f aca="false">IF(A45="","",IF(OR(LEN(Q45)&gt;0,K45&lt;&gt;"",L45&lt;&gt;""),1,0))</f>
        <v>1</v>
      </c>
    </row>
    <row r="46" customFormat="false" ht="15" hidden="false" customHeight="false" outlineLevel="0" collapsed="false">
      <c r="A46" s="19" t="str">
        <f aca="false">IF(Raw_Export!A46="","",Raw_Export!A46)</f>
        <v>WO-24174</v>
      </c>
      <c r="B46" s="32" t="n">
        <f aca="false">IF(A46="","",Raw_Export!B46)</f>
        <v>46215</v>
      </c>
      <c r="C46" s="33" t="n">
        <f aca="false">IF(A46="","",DATE(YEAR(B46),MONTH(B46),1))</f>
        <v>46204</v>
      </c>
      <c r="D46" s="19" t="str">
        <f aca="false">IF(A46="","",IFERROR(INDEX(Cleanup_Rules!$B$6:$B$60,MATCH(TRIM(LOWER(Raw_Export!C46)),Cleanup_Rules!$A$6:$A$60,0)),"UNMAPPED"))</f>
        <v>Cedar Ridge Apartments</v>
      </c>
      <c r="E46" s="19" t="str">
        <f aca="false">IF(A46="","",IFERROR(INDEX(Cleanup_Rules!$E$6:$E$60,MATCH(TRIM(LOWER(Raw_Export!E46)),Cleanup_Rules!$D$6:$D$60,0)),"UNMAPPED"))</f>
        <v>Pest Control</v>
      </c>
      <c r="F46" s="19" t="str">
        <f aca="false">IF(A46="","",IFERROR(INDEX(Cleanup_Rules!$H$6:$H$60,MATCH(TRIM(LOWER(Raw_Export!F46)),Cleanup_Rules!$G$6:$G$60,0)),"UNMAPPED"))</f>
        <v>Routine</v>
      </c>
      <c r="G46" s="19" t="str">
        <f aca="false">IF(A46="","",IFERROR(INDEX(Cleanup_Rules!$K$6:$K$60,MATCH(TRIM(LOWER(Raw_Export!G46)),Cleanup_Rules!$J$6:$J$60,0)),"UNMAPPED"))</f>
        <v>Shield Pest Control</v>
      </c>
      <c r="H46" s="19" t="str">
        <f aca="false">IF(A46="","",IFERROR(INDEX(Cleanup_Rules!$N$6:$N$60,MATCH(TRIM(LOWER(Raw_Export!H46)),Cleanup_Rules!$M$6:$M$60,0)),"UNMAPPED"))</f>
        <v>Completed</v>
      </c>
      <c r="I46" s="32" t="n">
        <f aca="false">IF(OR(A46="",Raw_Export!I46=""),"",Raw_Export!I46)</f>
        <v>46215</v>
      </c>
      <c r="J46" s="34" t="n">
        <f aca="false">IF(A46="","",IF(Raw_Export!J46="",0,IF(ISNUMBER(Raw_Export!J46),Raw_Export!J46,VALUE(SUBSTITUTE(SUBSTITUTE(Raw_Export!J46,"$",""),",","")))))</f>
        <v>116.26</v>
      </c>
      <c r="K46" s="20" t="str">
        <f aca="false">IF(A46="","",IF(COUNTIF($A$6:A46,A46)&gt;1,"Duplicate",""))</f>
        <v/>
      </c>
      <c r="L46" s="19" t="str">
        <f aca="false">IF(A46="","",IF(AND(H46="Completed",I46=""),"No completion date",IF(AND(I46&lt;&gt;"",I46&lt;B46),"Completed before created","")))</f>
        <v/>
      </c>
      <c r="M46" s="20" t="str">
        <f aca="false">IF(A46="","",IF(K46="Duplicate","No","Yes"))</f>
        <v>Yes</v>
      </c>
      <c r="N46" s="20" t="n">
        <f aca="false">IF(OR(A46="",H46&lt;&gt;"Completed",L46&lt;&gt;""),"",I46-B46)</f>
        <v>0</v>
      </c>
      <c r="O46" s="20" t="n">
        <f aca="false">IF(A46="","",IFERROR(INDEX(Cleanup_Rules!$Q$6:$Q$8,MATCH(F46,Cleanup_Rules!$P$6:$P$8,0)),""))</f>
        <v>7</v>
      </c>
      <c r="P46" s="20" t="str">
        <f aca="false">IF(OR(N46="",O46=""),"",IF(N46&lt;=O46,"Yes","No"))</f>
        <v>Yes</v>
      </c>
      <c r="Q46" s="19" t="str">
        <f aca="false">IF(A46="","",MID(IF(NOT(EXACT(TRIM(Raw_Export!C46),D46))," · property","")&amp;IF(NOT(EXACT(TRIM(Raw_Export!E46),E46))," · category","")&amp;IF(NOT(EXACT(TRIM(Raw_Export!F46),F46))," · priority","")&amp;IF(NOT(EXACT(TRIM(Raw_Export!G46),G46))," · vendor","")&amp;IF(NOT(EXACT(TRIM(Raw_Export!H46),H46))," · status","")&amp;IF(ISTEXT(Raw_Export!J46)," · cost was text",""),4,200))</f>
        <v/>
      </c>
      <c r="R46" s="20" t="n">
        <f aca="false">IF(A46="","",IF(OR(LEN(Q46)&gt;0,K46&lt;&gt;"",L46&lt;&gt;""),1,0))</f>
        <v>0</v>
      </c>
    </row>
    <row r="47" customFormat="false" ht="15" hidden="false" customHeight="false" outlineLevel="0" collapsed="false">
      <c r="A47" s="19" t="str">
        <f aca="false">IF(Raw_Export!A47="","",Raw_Export!A47)</f>
        <v>WO-24175</v>
      </c>
      <c r="B47" s="32" t="n">
        <f aca="false">IF(A47="","",Raw_Export!B47)</f>
        <v>46216</v>
      </c>
      <c r="C47" s="33" t="n">
        <f aca="false">IF(A47="","",DATE(YEAR(B47),MONTH(B47),1))</f>
        <v>46204</v>
      </c>
      <c r="D47" s="19" t="str">
        <f aca="false">IF(A47="","",IFERROR(INDEX(Cleanup_Rules!$B$6:$B$60,MATCH(TRIM(LOWER(Raw_Export!C47)),Cleanup_Rules!$A$6:$A$60,0)),"UNMAPPED"))</f>
        <v>Oakview Apartments</v>
      </c>
      <c r="E47" s="19" t="str">
        <f aca="false">IF(A47="","",IFERROR(INDEX(Cleanup_Rules!$E$6:$E$60,MATCH(TRIM(LOWER(Raw_Export!E47)),Cleanup_Rules!$D$6:$D$60,0)),"UNMAPPED"))</f>
        <v>Appliance</v>
      </c>
      <c r="F47" s="19" t="str">
        <f aca="false">IF(A47="","",IFERROR(INDEX(Cleanup_Rules!$H$6:$H$60,MATCH(TRIM(LOWER(Raw_Export!F47)),Cleanup_Rules!$G$6:$G$60,0)),"UNMAPPED"))</f>
        <v>Routine</v>
      </c>
      <c r="G47" s="19" t="str">
        <f aca="false">IF(A47="","",IFERROR(INDEX(Cleanup_Rules!$K$6:$K$60,MATCH(TRIM(LOWER(Raw_Export!G47)),Cleanup_Rules!$J$6:$J$60,0)),"UNMAPPED"))</f>
        <v>In-house Maintenance</v>
      </c>
      <c r="H47" s="19" t="str">
        <f aca="false">IF(A47="","",IFERROR(INDEX(Cleanup_Rules!$N$6:$N$60,MATCH(TRIM(LOWER(Raw_Export!H47)),Cleanup_Rules!$M$6:$M$60,0)),"UNMAPPED"))</f>
        <v>Completed</v>
      </c>
      <c r="I47" s="32" t="n">
        <f aca="false">IF(OR(A47="",Raw_Export!I47=""),"",Raw_Export!I47)</f>
        <v>46219</v>
      </c>
      <c r="J47" s="34" t="n">
        <f aca="false">IF(A47="","",IF(Raw_Export!J47="",0,IF(ISNUMBER(Raw_Export!J47),Raw_Export!J47,VALUE(SUBSTITUTE(SUBSTITUTE(Raw_Export!J47,"$",""),",","")))))</f>
        <v>0</v>
      </c>
      <c r="K47" s="20" t="str">
        <f aca="false">IF(A47="","",IF(COUNTIF($A$6:A47,A47)&gt;1,"Duplicate",""))</f>
        <v/>
      </c>
      <c r="L47" s="19" t="str">
        <f aca="false">IF(A47="","",IF(AND(H47="Completed",I47=""),"No completion date",IF(AND(I47&lt;&gt;"",I47&lt;B47),"Completed before created","")))</f>
        <v/>
      </c>
      <c r="M47" s="20" t="str">
        <f aca="false">IF(A47="","",IF(K47="Duplicate","No","Yes"))</f>
        <v>Yes</v>
      </c>
      <c r="N47" s="20" t="n">
        <f aca="false">IF(OR(A47="",H47&lt;&gt;"Completed",L47&lt;&gt;""),"",I47-B47)</f>
        <v>3</v>
      </c>
      <c r="O47" s="20" t="n">
        <f aca="false">IF(A47="","",IFERROR(INDEX(Cleanup_Rules!$Q$6:$Q$8,MATCH(F47,Cleanup_Rules!$P$6:$P$8,0)),""))</f>
        <v>7</v>
      </c>
      <c r="P47" s="20" t="str">
        <f aca="false">IF(OR(N47="",O47=""),"",IF(N47&lt;=O47,"Yes","No"))</f>
        <v>Yes</v>
      </c>
      <c r="Q47" s="19" t="str">
        <f aca="false">IF(A47="","",MID(IF(NOT(EXACT(TRIM(Raw_Export!C47),D47))," · property","")&amp;IF(NOT(EXACT(TRIM(Raw_Export!E47),E47))," · category","")&amp;IF(NOT(EXACT(TRIM(Raw_Export!F47),F47))," · priority","")&amp;IF(NOT(EXACT(TRIM(Raw_Export!G47),G47))," · vendor","")&amp;IF(NOT(EXACT(TRIM(Raw_Export!H47),H47))," · status","")&amp;IF(ISTEXT(Raw_Export!J47)," · cost was text",""),4,200))</f>
        <v>property · priority</v>
      </c>
      <c r="R47" s="20" t="n">
        <f aca="false">IF(A47="","",IF(OR(LEN(Q47)&gt;0,K47&lt;&gt;"",L47&lt;&gt;""),1,0))</f>
        <v>1</v>
      </c>
    </row>
    <row r="48" customFormat="false" ht="15" hidden="false" customHeight="false" outlineLevel="0" collapsed="false">
      <c r="A48" s="19" t="str">
        <f aca="false">IF(Raw_Export!A48="","",Raw_Export!A48)</f>
        <v>WO-24176</v>
      </c>
      <c r="B48" s="32" t="n">
        <f aca="false">IF(A48="","",Raw_Export!B48)</f>
        <v>46216</v>
      </c>
      <c r="C48" s="33" t="n">
        <f aca="false">IF(A48="","",DATE(YEAR(B48),MONTH(B48),1))</f>
        <v>46204</v>
      </c>
      <c r="D48" s="19" t="str">
        <f aca="false">IF(A48="","",IFERROR(INDEX(Cleanup_Rules!$B$6:$B$60,MATCH(TRIM(LOWER(Raw_Export!C48)),Cleanup_Rules!$A$6:$A$60,0)),"UNMAPPED"))</f>
        <v>Oakview Apartments</v>
      </c>
      <c r="E48" s="19" t="str">
        <f aca="false">IF(A48="","",IFERROR(INDEX(Cleanup_Rules!$E$6:$E$60,MATCH(TRIM(LOWER(Raw_Export!E48)),Cleanup_Rules!$D$6:$D$60,0)),"UNMAPPED"))</f>
        <v>Appliance</v>
      </c>
      <c r="F48" s="19" t="str">
        <f aca="false">IF(A48="","",IFERROR(INDEX(Cleanup_Rules!$H$6:$H$60,MATCH(TRIM(LOWER(Raw_Export!F48)),Cleanup_Rules!$G$6:$G$60,0)),"UNMAPPED"))</f>
        <v>Urgent</v>
      </c>
      <c r="G48" s="19" t="str">
        <f aca="false">IF(A48="","",IFERROR(INDEX(Cleanup_Rules!$K$6:$K$60,MATCH(TRIM(LOWER(Raw_Export!G48)),Cleanup_Rules!$J$6:$J$60,0)),"UNMAPPED"))</f>
        <v>In-house Maintenance</v>
      </c>
      <c r="H48" s="19" t="str">
        <f aca="false">IF(A48="","",IFERROR(INDEX(Cleanup_Rules!$N$6:$N$60,MATCH(TRIM(LOWER(Raw_Export!H48)),Cleanup_Rules!$M$6:$M$60,0)),"UNMAPPED"))</f>
        <v>Completed</v>
      </c>
      <c r="I48" s="32" t="n">
        <f aca="false">IF(OR(A48="",Raw_Export!I48=""),"",Raw_Export!I48)</f>
        <v>46219</v>
      </c>
      <c r="J48" s="34" t="n">
        <f aca="false">IF(A48="","",IF(Raw_Export!J48="",0,IF(ISNUMBER(Raw_Export!J48),Raw_Export!J48,VALUE(SUBSTITUTE(SUBSTITUTE(Raw_Export!J48,"$",""),",","")))))</f>
        <v>0</v>
      </c>
      <c r="K48" s="20" t="str">
        <f aca="false">IF(A48="","",IF(COUNTIF($A$6:A48,A48)&gt;1,"Duplicate",""))</f>
        <v/>
      </c>
      <c r="L48" s="19" t="str">
        <f aca="false">IF(A48="","",IF(AND(H48="Completed",I48=""),"No completion date",IF(AND(I48&lt;&gt;"",I48&lt;B48),"Completed before created","")))</f>
        <v/>
      </c>
      <c r="M48" s="20" t="str">
        <f aca="false">IF(A48="","",IF(K48="Duplicate","No","Yes"))</f>
        <v>Yes</v>
      </c>
      <c r="N48" s="20" t="n">
        <f aca="false">IF(OR(A48="",H48&lt;&gt;"Completed",L48&lt;&gt;""),"",I48-B48)</f>
        <v>3</v>
      </c>
      <c r="O48" s="20" t="n">
        <f aca="false">IF(A48="","",IFERROR(INDEX(Cleanup_Rules!$Q$6:$Q$8,MATCH(F48,Cleanup_Rules!$P$6:$P$8,0)),""))</f>
        <v>3</v>
      </c>
      <c r="P48" s="20" t="str">
        <f aca="false">IF(OR(N48="",O48=""),"",IF(N48&lt;=O48,"Yes","No"))</f>
        <v>Yes</v>
      </c>
      <c r="Q48" s="19" t="str">
        <f aca="false">IF(A48="","",MID(IF(NOT(EXACT(TRIM(Raw_Export!C48),D48))," · property","")&amp;IF(NOT(EXACT(TRIM(Raw_Export!E48),E48))," · category","")&amp;IF(NOT(EXACT(TRIM(Raw_Export!F48),F48))," · priority","")&amp;IF(NOT(EXACT(TRIM(Raw_Export!G48),G48))," · vendor","")&amp;IF(NOT(EXACT(TRIM(Raw_Export!H48),H48))," · status","")&amp;IF(ISTEXT(Raw_Export!J48)," · cost was text",""),4,200))</f>
        <v>category · vendor</v>
      </c>
      <c r="R48" s="20" t="n">
        <f aca="false">IF(A48="","",IF(OR(LEN(Q48)&gt;0,K48&lt;&gt;"",L48&lt;&gt;""),1,0))</f>
        <v>1</v>
      </c>
    </row>
    <row r="49" customFormat="false" ht="15" hidden="false" customHeight="false" outlineLevel="0" collapsed="false">
      <c r="A49" s="19" t="str">
        <f aca="false">IF(Raw_Export!A49="","",Raw_Export!A49)</f>
        <v>WO-24177</v>
      </c>
      <c r="B49" s="32" t="n">
        <f aca="false">IF(A49="","",Raw_Export!B49)</f>
        <v>46216</v>
      </c>
      <c r="C49" s="33" t="n">
        <f aca="false">IF(A49="","",DATE(YEAR(B49),MONTH(B49),1))</f>
        <v>46204</v>
      </c>
      <c r="D49" s="19" t="str">
        <f aca="false">IF(A49="","",IFERROR(INDEX(Cleanup_Rules!$B$6:$B$60,MATCH(TRIM(LOWER(Raw_Export!C49)),Cleanup_Rules!$A$6:$A$60,0)),"UNMAPPED"))</f>
        <v>Mill Creek Townhomes</v>
      </c>
      <c r="E49" s="19" t="str">
        <f aca="false">IF(A49="","",IFERROR(INDEX(Cleanup_Rules!$E$6:$E$60,MATCH(TRIM(LOWER(Raw_Export!E49)),Cleanup_Rules!$D$6:$D$60,0)),"UNMAPPED"))</f>
        <v>HVAC</v>
      </c>
      <c r="F49" s="19" t="str">
        <f aca="false">IF(A49="","",IFERROR(INDEX(Cleanup_Rules!$H$6:$H$60,MATCH(TRIM(LOWER(Raw_Export!F49)),Cleanup_Rules!$G$6:$G$60,0)),"UNMAPPED"))</f>
        <v>Routine</v>
      </c>
      <c r="G49" s="19" t="str">
        <f aca="false">IF(A49="","",IFERROR(INDEX(Cleanup_Rules!$K$6:$K$60,MATCH(TRIM(LOWER(Raw_Export!G49)),Cleanup_Rules!$J$6:$J$60,0)),"UNMAPPED"))</f>
        <v>In-house Maintenance</v>
      </c>
      <c r="H49" s="19" t="str">
        <f aca="false">IF(A49="","",IFERROR(INDEX(Cleanup_Rules!$N$6:$N$60,MATCH(TRIM(LOWER(Raw_Export!H49)),Cleanup_Rules!$M$6:$M$60,0)),"UNMAPPED"))</f>
        <v>Open</v>
      </c>
      <c r="I49" s="32" t="str">
        <f aca="false">IF(OR(A49="",Raw_Export!I49=""),"",Raw_Export!I49)</f>
        <v/>
      </c>
      <c r="J49" s="34" t="n">
        <f aca="false">IF(A49="","",IF(Raw_Export!J49="",0,IF(ISNUMBER(Raw_Export!J49),Raw_Export!J49,VALUE(SUBSTITUTE(SUBSTITUTE(Raw_Export!J49,"$",""),",","")))))</f>
        <v>0</v>
      </c>
      <c r="K49" s="20" t="str">
        <f aca="false">IF(A49="","",IF(COUNTIF($A$6:A49,A49)&gt;1,"Duplicate",""))</f>
        <v/>
      </c>
      <c r="L49" s="19" t="str">
        <f aca="false">IF(A49="","",IF(AND(H49="Completed",I49=""),"No completion date",IF(AND(I49&lt;&gt;"",I49&lt;B49),"Completed before created","")))</f>
        <v/>
      </c>
      <c r="M49" s="20" t="str">
        <f aca="false">IF(A49="","",IF(K49="Duplicate","No","Yes"))</f>
        <v>Yes</v>
      </c>
      <c r="N49" s="20" t="str">
        <f aca="false">IF(OR(A49="",H49&lt;&gt;"Completed",L49&lt;&gt;""),"",I49-B49)</f>
        <v/>
      </c>
      <c r="O49" s="20" t="n">
        <f aca="false">IF(A49="","",IFERROR(INDEX(Cleanup_Rules!$Q$6:$Q$8,MATCH(F49,Cleanup_Rules!$P$6:$P$8,0)),""))</f>
        <v>7</v>
      </c>
      <c r="P49" s="20" t="str">
        <f aca="false">IF(OR(N49="",O49=""),"",IF(N49&lt;=O49,"Yes","No"))</f>
        <v/>
      </c>
      <c r="Q49" s="19" t="str">
        <f aca="false">IF(A49="","",MID(IF(NOT(EXACT(TRIM(Raw_Export!C49),D49))," · property","")&amp;IF(NOT(EXACT(TRIM(Raw_Export!E49),E49))," · category","")&amp;IF(NOT(EXACT(TRIM(Raw_Export!F49),F49))," · priority","")&amp;IF(NOT(EXACT(TRIM(Raw_Export!G49),G49))," · vendor","")&amp;IF(NOT(EXACT(TRIM(Raw_Export!H49),H49))," · status","")&amp;IF(ISTEXT(Raw_Export!J49)," · cost was text",""),4,200))</f>
        <v/>
      </c>
      <c r="R49" s="20" t="n">
        <f aca="false">IF(A49="","",IF(OR(LEN(Q49)&gt;0,K49&lt;&gt;"",L49&lt;&gt;""),1,0))</f>
        <v>0</v>
      </c>
    </row>
    <row r="50" customFormat="false" ht="15" hidden="false" customHeight="false" outlineLevel="0" collapsed="false">
      <c r="A50" s="19" t="str">
        <f aca="false">IF(Raw_Export!A50="","",Raw_Export!A50)</f>
        <v>WO-24179</v>
      </c>
      <c r="B50" s="32" t="n">
        <f aca="false">IF(A50="","",Raw_Export!B50)</f>
        <v>46217</v>
      </c>
      <c r="C50" s="33" t="n">
        <f aca="false">IF(A50="","",DATE(YEAR(B50),MONTH(B50),1))</f>
        <v>46204</v>
      </c>
      <c r="D50" s="19" t="str">
        <f aca="false">IF(A50="","",IFERROR(INDEX(Cleanup_Rules!$B$6:$B$60,MATCH(TRIM(LOWER(Raw_Export!C50)),Cleanup_Rules!$A$6:$A$60,0)),"UNMAPPED"))</f>
        <v>Mill Creek Townhomes</v>
      </c>
      <c r="E50" s="19" t="str">
        <f aca="false">IF(A50="","",IFERROR(INDEX(Cleanup_Rules!$E$6:$E$60,MATCH(TRIM(LOWER(Raw_Export!E50)),Cleanup_Rules!$D$6:$D$60,0)),"UNMAPPED"))</f>
        <v>Appliance</v>
      </c>
      <c r="F50" s="19" t="str">
        <f aca="false">IF(A50="","",IFERROR(INDEX(Cleanup_Rules!$H$6:$H$60,MATCH(TRIM(LOWER(Raw_Export!F50)),Cleanup_Rules!$G$6:$G$60,0)),"UNMAPPED"))</f>
        <v>Urgent</v>
      </c>
      <c r="G50" s="19" t="str">
        <f aca="false">IF(A50="","",IFERROR(INDEX(Cleanup_Rules!$K$6:$K$60,MATCH(TRIM(LOWER(Raw_Export!G50)),Cleanup_Rules!$J$6:$J$60,0)),"UNMAPPED"))</f>
        <v>In-house Maintenance</v>
      </c>
      <c r="H50" s="19" t="str">
        <f aca="false">IF(A50="","",IFERROR(INDEX(Cleanup_Rules!$N$6:$N$60,MATCH(TRIM(LOWER(Raw_Export!H50)),Cleanup_Rules!$M$6:$M$60,0)),"UNMAPPED"))</f>
        <v>Completed</v>
      </c>
      <c r="I50" s="32" t="n">
        <f aca="false">IF(OR(A50="",Raw_Export!I50=""),"",Raw_Export!I50)</f>
        <v>46219</v>
      </c>
      <c r="J50" s="34" t="n">
        <f aca="false">IF(A50="","",IF(Raw_Export!J50="",0,IF(ISNUMBER(Raw_Export!J50),Raw_Export!J50,VALUE(SUBSTITUTE(SUBSTITUTE(Raw_Export!J50,"$",""),",","")))))</f>
        <v>0</v>
      </c>
      <c r="K50" s="20" t="str">
        <f aca="false">IF(A50="","",IF(COUNTIF($A$6:A50,A50)&gt;1,"Duplicate",""))</f>
        <v/>
      </c>
      <c r="L50" s="19" t="str">
        <f aca="false">IF(A50="","",IF(AND(H50="Completed",I50=""),"No completion date",IF(AND(I50&lt;&gt;"",I50&lt;B50),"Completed before created","")))</f>
        <v/>
      </c>
      <c r="M50" s="20" t="str">
        <f aca="false">IF(A50="","",IF(K50="Duplicate","No","Yes"))</f>
        <v>Yes</v>
      </c>
      <c r="N50" s="20" t="n">
        <f aca="false">IF(OR(A50="",H50&lt;&gt;"Completed",L50&lt;&gt;""),"",I50-B50)</f>
        <v>2</v>
      </c>
      <c r="O50" s="20" t="n">
        <f aca="false">IF(A50="","",IFERROR(INDEX(Cleanup_Rules!$Q$6:$Q$8,MATCH(F50,Cleanup_Rules!$P$6:$P$8,0)),""))</f>
        <v>3</v>
      </c>
      <c r="P50" s="20" t="str">
        <f aca="false">IF(OR(N50="",O50=""),"",IF(N50&lt;=O50,"Yes","No"))</f>
        <v>Yes</v>
      </c>
      <c r="Q50" s="19" t="str">
        <f aca="false">IF(A50="","",MID(IF(NOT(EXACT(TRIM(Raw_Export!C50),D50))," · property","")&amp;IF(NOT(EXACT(TRIM(Raw_Export!E50),E50))," · category","")&amp;IF(NOT(EXACT(TRIM(Raw_Export!F50),F50))," · priority","")&amp;IF(NOT(EXACT(TRIM(Raw_Export!G50),G50))," · vendor","")&amp;IF(NOT(EXACT(TRIM(Raw_Export!H50),H50))," · status","")&amp;IF(ISTEXT(Raw_Export!J50)," · cost was text",""),4,200))</f>
        <v>category</v>
      </c>
      <c r="R50" s="20" t="n">
        <f aca="false">IF(A50="","",IF(OR(LEN(Q50)&gt;0,K50&lt;&gt;"",L50&lt;&gt;""),1,0))</f>
        <v>1</v>
      </c>
    </row>
    <row r="51" customFormat="false" ht="15" hidden="false" customHeight="false" outlineLevel="0" collapsed="false">
      <c r="A51" s="19" t="str">
        <f aca="false">IF(Raw_Export!A51="","",Raw_Export!A51)</f>
        <v>WO-24181</v>
      </c>
      <c r="B51" s="32" t="n">
        <f aca="false">IF(A51="","",Raw_Export!B51)</f>
        <v>46218</v>
      </c>
      <c r="C51" s="33" t="n">
        <f aca="false">IF(A51="","",DATE(YEAR(B51),MONTH(B51),1))</f>
        <v>46204</v>
      </c>
      <c r="D51" s="19" t="str">
        <f aca="false">IF(A51="","",IFERROR(INDEX(Cleanup_Rules!$B$6:$B$60,MATCH(TRIM(LOWER(Raw_Export!C51)),Cleanup_Rules!$A$6:$A$60,0)),"UNMAPPED"))</f>
        <v>Oakview Apartments</v>
      </c>
      <c r="E51" s="19" t="str">
        <f aca="false">IF(A51="","",IFERROR(INDEX(Cleanup_Rules!$E$6:$E$60,MATCH(TRIM(LOWER(Raw_Export!E51)),Cleanup_Rules!$D$6:$D$60,0)),"UNMAPPED"))</f>
        <v>Plumbing</v>
      </c>
      <c r="F51" s="19" t="str">
        <f aca="false">IF(A51="","",IFERROR(INDEX(Cleanup_Rules!$H$6:$H$60,MATCH(TRIM(LOWER(Raw_Export!F51)),Cleanup_Rules!$G$6:$G$60,0)),"UNMAPPED"))</f>
        <v>Urgent</v>
      </c>
      <c r="G51" s="19" t="str">
        <f aca="false">IF(A51="","",IFERROR(INDEX(Cleanup_Rules!$K$6:$K$60,MATCH(TRIM(LOWER(Raw_Export!G51)),Cleanup_Rules!$J$6:$J$60,0)),"UNMAPPED"))</f>
        <v>FastFlow Plumbing</v>
      </c>
      <c r="H51" s="19" t="str">
        <f aca="false">IF(A51="","",IFERROR(INDEX(Cleanup_Rules!$N$6:$N$60,MATCH(TRIM(LOWER(Raw_Export!H51)),Cleanup_Rules!$M$6:$M$60,0)),"UNMAPPED"))</f>
        <v>Open</v>
      </c>
      <c r="I51" s="32" t="str">
        <f aca="false">IF(OR(A51="",Raw_Export!I51=""),"",Raw_Export!I51)</f>
        <v/>
      </c>
      <c r="J51" s="34" t="n">
        <f aca="false">IF(A51="","",IF(Raw_Export!J51="",0,IF(ISNUMBER(Raw_Export!J51),Raw_Export!J51,VALUE(SUBSTITUTE(SUBSTITUTE(Raw_Export!J51,"$",""),",","")))))</f>
        <v>703.18</v>
      </c>
      <c r="K51" s="20" t="str">
        <f aca="false">IF(A51="","",IF(COUNTIF($A$6:A51,A51)&gt;1,"Duplicate",""))</f>
        <v/>
      </c>
      <c r="L51" s="19" t="str">
        <f aca="false">IF(A51="","",IF(AND(H51="Completed",I51=""),"No completion date",IF(AND(I51&lt;&gt;"",I51&lt;B51),"Completed before created","")))</f>
        <v/>
      </c>
      <c r="M51" s="20" t="str">
        <f aca="false">IF(A51="","",IF(K51="Duplicate","No","Yes"))</f>
        <v>Yes</v>
      </c>
      <c r="N51" s="20" t="str">
        <f aca="false">IF(OR(A51="",H51&lt;&gt;"Completed",L51&lt;&gt;""),"",I51-B51)</f>
        <v/>
      </c>
      <c r="O51" s="20" t="n">
        <f aca="false">IF(A51="","",IFERROR(INDEX(Cleanup_Rules!$Q$6:$Q$8,MATCH(F51,Cleanup_Rules!$P$6:$P$8,0)),""))</f>
        <v>3</v>
      </c>
      <c r="P51" s="20" t="str">
        <f aca="false">IF(OR(N51="",O51=""),"",IF(N51&lt;=O51,"Yes","No"))</f>
        <v/>
      </c>
      <c r="Q51" s="19" t="str">
        <f aca="false">IF(A51="","",MID(IF(NOT(EXACT(TRIM(Raw_Export!C51),D51))," · property","")&amp;IF(NOT(EXACT(TRIM(Raw_Export!E51),E51))," · category","")&amp;IF(NOT(EXACT(TRIM(Raw_Export!F51),F51))," · priority","")&amp;IF(NOT(EXACT(TRIM(Raw_Export!G51),G51))," · vendor","")&amp;IF(NOT(EXACT(TRIM(Raw_Export!H51),H51))," · status","")&amp;IF(ISTEXT(Raw_Export!J51)," · cost was text",""),4,200))</f>
        <v>priority</v>
      </c>
      <c r="R51" s="20" t="n">
        <f aca="false">IF(A51="","",IF(OR(LEN(Q51)&gt;0,K51&lt;&gt;"",L51&lt;&gt;""),1,0))</f>
        <v>1</v>
      </c>
    </row>
    <row r="52" customFormat="false" ht="15" hidden="false" customHeight="false" outlineLevel="0" collapsed="false">
      <c r="A52" s="19" t="str">
        <f aca="false">IF(Raw_Export!A52="","",Raw_Export!A52)</f>
        <v>WO-24182</v>
      </c>
      <c r="B52" s="32" t="n">
        <f aca="false">IF(A52="","",Raw_Export!B52)</f>
        <v>46218</v>
      </c>
      <c r="C52" s="33" t="n">
        <f aca="false">IF(A52="","",DATE(YEAR(B52),MONTH(B52),1))</f>
        <v>46204</v>
      </c>
      <c r="D52" s="19" t="str">
        <f aca="false">IF(A52="","",IFERROR(INDEX(Cleanup_Rules!$B$6:$B$60,MATCH(TRIM(LOWER(Raw_Export!C52)),Cleanup_Rules!$A$6:$A$60,0)),"UNMAPPED"))</f>
        <v>Mill Creek Townhomes</v>
      </c>
      <c r="E52" s="19" t="str">
        <f aca="false">IF(A52="","",IFERROR(INDEX(Cleanup_Rules!$E$6:$E$60,MATCH(TRIM(LOWER(Raw_Export!E52)),Cleanup_Rules!$D$6:$D$60,0)),"UNMAPPED"))</f>
        <v>HVAC</v>
      </c>
      <c r="F52" s="19" t="str">
        <f aca="false">IF(A52="","",IFERROR(INDEX(Cleanup_Rules!$H$6:$H$60,MATCH(TRIM(LOWER(Raw_Export!F52)),Cleanup_Rules!$G$6:$G$60,0)),"UNMAPPED"))</f>
        <v>Urgent</v>
      </c>
      <c r="G52" s="19" t="str">
        <f aca="false">IF(A52="","",IFERROR(INDEX(Cleanup_Rules!$K$6:$K$60,MATCH(TRIM(LOWER(Raw_Export!G52)),Cleanup_Rules!$J$6:$J$60,0)),"UNMAPPED"))</f>
        <v>CoolAir HVAC</v>
      </c>
      <c r="H52" s="19" t="str">
        <f aca="false">IF(A52="","",IFERROR(INDEX(Cleanup_Rules!$N$6:$N$60,MATCH(TRIM(LOWER(Raw_Export!H52)),Cleanup_Rules!$M$6:$M$60,0)),"UNMAPPED"))</f>
        <v>Completed</v>
      </c>
      <c r="I52" s="32" t="n">
        <f aca="false">IF(OR(A52="",Raw_Export!I52=""),"",Raw_Export!I52)</f>
        <v>46224</v>
      </c>
      <c r="J52" s="34" t="n">
        <f aca="false">IF(A52="","",IF(Raw_Export!J52="",0,IF(ISNUMBER(Raw_Export!J52),Raw_Export!J52,VALUE(SUBSTITUTE(SUBSTITUTE(Raw_Export!J52,"$",""),",","")))))</f>
        <v>808.29</v>
      </c>
      <c r="K52" s="20" t="str">
        <f aca="false">IF(A52="","",IF(COUNTIF($A$6:A52,A52)&gt;1,"Duplicate",""))</f>
        <v/>
      </c>
      <c r="L52" s="19" t="str">
        <f aca="false">IF(A52="","",IF(AND(H52="Completed",I52=""),"No completion date",IF(AND(I52&lt;&gt;"",I52&lt;B52),"Completed before created","")))</f>
        <v/>
      </c>
      <c r="M52" s="20" t="str">
        <f aca="false">IF(A52="","",IF(K52="Duplicate","No","Yes"))</f>
        <v>Yes</v>
      </c>
      <c r="N52" s="20" t="n">
        <f aca="false">IF(OR(A52="",H52&lt;&gt;"Completed",L52&lt;&gt;""),"",I52-B52)</f>
        <v>6</v>
      </c>
      <c r="O52" s="20" t="n">
        <f aca="false">IF(A52="","",IFERROR(INDEX(Cleanup_Rules!$Q$6:$Q$8,MATCH(F52,Cleanup_Rules!$P$6:$P$8,0)),""))</f>
        <v>3</v>
      </c>
      <c r="P52" s="20" t="str">
        <f aca="false">IF(OR(N52="",O52=""),"",IF(N52&lt;=O52,"Yes","No"))</f>
        <v>No</v>
      </c>
      <c r="Q52" s="19" t="str">
        <f aca="false">IF(A52="","",MID(IF(NOT(EXACT(TRIM(Raw_Export!C52),D52))," · property","")&amp;IF(NOT(EXACT(TRIM(Raw_Export!E52),E52))," · category","")&amp;IF(NOT(EXACT(TRIM(Raw_Export!F52),F52))," · priority","")&amp;IF(NOT(EXACT(TRIM(Raw_Export!G52),G52))," · vendor","")&amp;IF(NOT(EXACT(TRIM(Raw_Export!H52),H52))," · status","")&amp;IF(ISTEXT(Raw_Export!J52)," · cost was text",""),4,200))</f>
        <v>vendor</v>
      </c>
      <c r="R52" s="20" t="n">
        <f aca="false">IF(A52="","",IF(OR(LEN(Q52)&gt;0,K52&lt;&gt;"",L52&lt;&gt;""),1,0))</f>
        <v>1</v>
      </c>
    </row>
    <row r="53" customFormat="false" ht="15" hidden="false" customHeight="false" outlineLevel="0" collapsed="false">
      <c r="A53" s="19" t="str">
        <f aca="false">IF(Raw_Export!A53="","",Raw_Export!A53)</f>
        <v>WO-24184</v>
      </c>
      <c r="B53" s="32" t="n">
        <f aca="false">IF(A53="","",Raw_Export!B53)</f>
        <v>46218</v>
      </c>
      <c r="C53" s="33" t="n">
        <f aca="false">IF(A53="","",DATE(YEAR(B53),MONTH(B53),1))</f>
        <v>46204</v>
      </c>
      <c r="D53" s="19" t="str">
        <f aca="false">IF(A53="","",IFERROR(INDEX(Cleanup_Rules!$B$6:$B$60,MATCH(TRIM(LOWER(Raw_Export!C53)),Cleanup_Rules!$A$6:$A$60,0)),"UNMAPPED"))</f>
        <v>Harbor Point Lofts</v>
      </c>
      <c r="E53" s="19" t="str">
        <f aca="false">IF(A53="","",IFERROR(INDEX(Cleanup_Rules!$E$6:$E$60,MATCH(TRIM(LOWER(Raw_Export!E53)),Cleanup_Rules!$D$6:$D$60,0)),"UNMAPPED"))</f>
        <v>Appliance</v>
      </c>
      <c r="F53" s="19" t="str">
        <f aca="false">IF(A53="","",IFERROR(INDEX(Cleanup_Rules!$H$6:$H$60,MATCH(TRIM(LOWER(Raw_Export!F53)),Cleanup_Rules!$G$6:$G$60,0)),"UNMAPPED"))</f>
        <v>Routine</v>
      </c>
      <c r="G53" s="19" t="str">
        <f aca="false">IF(A53="","",IFERROR(INDEX(Cleanup_Rules!$K$6:$K$60,MATCH(TRIM(LOWER(Raw_Export!G53)),Cleanup_Rules!$J$6:$J$60,0)),"UNMAPPED"))</f>
        <v>In-house Maintenance</v>
      </c>
      <c r="H53" s="19" t="str">
        <f aca="false">IF(A53="","",IFERROR(INDEX(Cleanup_Rules!$N$6:$N$60,MATCH(TRIM(LOWER(Raw_Export!H53)),Cleanup_Rules!$M$6:$M$60,0)),"UNMAPPED"))</f>
        <v>Completed</v>
      </c>
      <c r="I53" s="32" t="n">
        <f aca="false">IF(OR(A53="",Raw_Export!I53=""),"",Raw_Export!I53)</f>
        <v>46226</v>
      </c>
      <c r="J53" s="34" t="n">
        <f aca="false">IF(A53="","",IF(Raw_Export!J53="",0,IF(ISNUMBER(Raw_Export!J53),Raw_Export!J53,VALUE(SUBSTITUTE(SUBSTITUTE(Raw_Export!J53,"$",""),",","")))))</f>
        <v>103.88</v>
      </c>
      <c r="K53" s="20" t="str">
        <f aca="false">IF(A53="","",IF(COUNTIF($A$6:A53,A53)&gt;1,"Duplicate",""))</f>
        <v/>
      </c>
      <c r="L53" s="19" t="str">
        <f aca="false">IF(A53="","",IF(AND(H53="Completed",I53=""),"No completion date",IF(AND(I53&lt;&gt;"",I53&lt;B53),"Completed before created","")))</f>
        <v/>
      </c>
      <c r="M53" s="20" t="str">
        <f aca="false">IF(A53="","",IF(K53="Duplicate","No","Yes"))</f>
        <v>Yes</v>
      </c>
      <c r="N53" s="20" t="n">
        <f aca="false">IF(OR(A53="",H53&lt;&gt;"Completed",L53&lt;&gt;""),"",I53-B53)</f>
        <v>8</v>
      </c>
      <c r="O53" s="20" t="n">
        <f aca="false">IF(A53="","",IFERROR(INDEX(Cleanup_Rules!$Q$6:$Q$8,MATCH(F53,Cleanup_Rules!$P$6:$P$8,0)),""))</f>
        <v>7</v>
      </c>
      <c r="P53" s="20" t="str">
        <f aca="false">IF(OR(N53="",O53=""),"",IF(N53&lt;=O53,"Yes","No"))</f>
        <v>No</v>
      </c>
      <c r="Q53" s="19" t="str">
        <f aca="false">IF(A53="","",MID(IF(NOT(EXACT(TRIM(Raw_Export!C53),D53))," · property","")&amp;IF(NOT(EXACT(TRIM(Raw_Export!E53),E53))," · category","")&amp;IF(NOT(EXACT(TRIM(Raw_Export!F53),F53))," · priority","")&amp;IF(NOT(EXACT(TRIM(Raw_Export!G53),G53))," · vendor","")&amp;IF(NOT(EXACT(TRIM(Raw_Export!H53),H53))," · status","")&amp;IF(ISTEXT(Raw_Export!J53)," · cost was text",""),4,200))</f>
        <v>priority · cost was text</v>
      </c>
      <c r="R53" s="20" t="n">
        <f aca="false">IF(A53="","",IF(OR(LEN(Q53)&gt;0,K53&lt;&gt;"",L53&lt;&gt;""),1,0))</f>
        <v>1</v>
      </c>
    </row>
    <row r="54" customFormat="false" ht="15" hidden="false" customHeight="false" outlineLevel="0" collapsed="false">
      <c r="A54" s="19" t="str">
        <f aca="false">IF(Raw_Export!A54="","",Raw_Export!A54)</f>
        <v>WO-24187</v>
      </c>
      <c r="B54" s="32" t="n">
        <f aca="false">IF(A54="","",Raw_Export!B54)</f>
        <v>46218</v>
      </c>
      <c r="C54" s="33" t="n">
        <f aca="false">IF(A54="","",DATE(YEAR(B54),MONTH(B54),1))</f>
        <v>46204</v>
      </c>
      <c r="D54" s="19" t="str">
        <f aca="false">IF(A54="","",IFERROR(INDEX(Cleanup_Rules!$B$6:$B$60,MATCH(TRIM(LOWER(Raw_Export!C54)),Cleanup_Rules!$A$6:$A$60,0)),"UNMAPPED"))</f>
        <v>Harbor Point Lofts</v>
      </c>
      <c r="E54" s="19" t="str">
        <f aca="false">IF(A54="","",IFERROR(INDEX(Cleanup_Rules!$E$6:$E$60,MATCH(TRIM(LOWER(Raw_Export!E54)),Cleanup_Rules!$D$6:$D$60,0)),"UNMAPPED"))</f>
        <v>Appliance</v>
      </c>
      <c r="F54" s="19" t="str">
        <f aca="false">IF(A54="","",IFERROR(INDEX(Cleanup_Rules!$H$6:$H$60,MATCH(TRIM(LOWER(Raw_Export!F54)),Cleanup_Rules!$G$6:$G$60,0)),"UNMAPPED"))</f>
        <v>Urgent</v>
      </c>
      <c r="G54" s="19" t="str">
        <f aca="false">IF(A54="","",IFERROR(INDEX(Cleanup_Rules!$K$6:$K$60,MATCH(TRIM(LOWER(Raw_Export!G54)),Cleanup_Rules!$J$6:$J$60,0)),"UNMAPPED"))</f>
        <v>In-house Maintenance</v>
      </c>
      <c r="H54" s="19" t="str">
        <f aca="false">IF(A54="","",IFERROR(INDEX(Cleanup_Rules!$N$6:$N$60,MATCH(TRIM(LOWER(Raw_Export!H54)),Cleanup_Rules!$M$6:$M$60,0)),"UNMAPPED"))</f>
        <v>Completed</v>
      </c>
      <c r="I54" s="32" t="n">
        <f aca="false">IF(OR(A54="",Raw_Export!I54=""),"",Raw_Export!I54)</f>
        <v>46220</v>
      </c>
      <c r="J54" s="34" t="n">
        <f aca="false">IF(A54="","",IF(Raw_Export!J54="",0,IF(ISNUMBER(Raw_Export!J54),Raw_Export!J54,VALUE(SUBSTITUTE(SUBSTITUTE(Raw_Export!J54,"$",""),",","")))))</f>
        <v>0</v>
      </c>
      <c r="K54" s="20" t="str">
        <f aca="false">IF(A54="","",IF(COUNTIF($A$6:A54,A54)&gt;1,"Duplicate",""))</f>
        <v/>
      </c>
      <c r="L54" s="19" t="str">
        <f aca="false">IF(A54="","",IF(AND(H54="Completed",I54=""),"No completion date",IF(AND(I54&lt;&gt;"",I54&lt;B54),"Completed before created","")))</f>
        <v/>
      </c>
      <c r="M54" s="20" t="str">
        <f aca="false">IF(A54="","",IF(K54="Duplicate","No","Yes"))</f>
        <v>Yes</v>
      </c>
      <c r="N54" s="20" t="n">
        <f aca="false">IF(OR(A54="",H54&lt;&gt;"Completed",L54&lt;&gt;""),"",I54-B54)</f>
        <v>2</v>
      </c>
      <c r="O54" s="20" t="n">
        <f aca="false">IF(A54="","",IFERROR(INDEX(Cleanup_Rules!$Q$6:$Q$8,MATCH(F54,Cleanup_Rules!$P$6:$P$8,0)),""))</f>
        <v>3</v>
      </c>
      <c r="P54" s="20" t="str">
        <f aca="false">IF(OR(N54="",O54=""),"",IF(N54&lt;=O54,"Yes","No"))</f>
        <v>Yes</v>
      </c>
      <c r="Q54" s="19" t="str">
        <f aca="false">IF(A54="","",MID(IF(NOT(EXACT(TRIM(Raw_Export!C54),D54))," · property","")&amp;IF(NOT(EXACT(TRIM(Raw_Export!E54),E54))," · category","")&amp;IF(NOT(EXACT(TRIM(Raw_Export!F54),F54))," · priority","")&amp;IF(NOT(EXACT(TRIM(Raw_Export!G54),G54))," · vendor","")&amp;IF(NOT(EXACT(TRIM(Raw_Export!H54),H54))," · status","")&amp;IF(ISTEXT(Raw_Export!J54)," · cost was text",""),4,200))</f>
        <v/>
      </c>
      <c r="R54" s="20" t="n">
        <f aca="false">IF(A54="","",IF(OR(LEN(Q54)&gt;0,K54&lt;&gt;"",L54&lt;&gt;""),1,0))</f>
        <v>0</v>
      </c>
    </row>
    <row r="55" customFormat="false" ht="15" hidden="false" customHeight="false" outlineLevel="0" collapsed="false">
      <c r="A55" s="19" t="str">
        <f aca="false">IF(Raw_Export!A55="","",Raw_Export!A55)</f>
        <v>WO-24189</v>
      </c>
      <c r="B55" s="32" t="n">
        <f aca="false">IF(A55="","",Raw_Export!B55)</f>
        <v>46218</v>
      </c>
      <c r="C55" s="33" t="n">
        <f aca="false">IF(A55="","",DATE(YEAR(B55),MONTH(B55),1))</f>
        <v>46204</v>
      </c>
      <c r="D55" s="19" t="str">
        <f aca="false">IF(A55="","",IFERROR(INDEX(Cleanup_Rules!$B$6:$B$60,MATCH(TRIM(LOWER(Raw_Export!C55)),Cleanup_Rules!$A$6:$A$60,0)),"UNMAPPED"))</f>
        <v>Harbor Point Lofts</v>
      </c>
      <c r="E55" s="19" t="str">
        <f aca="false">IF(A55="","",IFERROR(INDEX(Cleanup_Rules!$E$6:$E$60,MATCH(TRIM(LOWER(Raw_Export!E55)),Cleanup_Rules!$D$6:$D$60,0)),"UNMAPPED"))</f>
        <v>Appliance</v>
      </c>
      <c r="F55" s="19" t="str">
        <f aca="false">IF(A55="","",IFERROR(INDEX(Cleanup_Rules!$H$6:$H$60,MATCH(TRIM(LOWER(Raw_Export!F55)),Cleanup_Rules!$G$6:$G$60,0)),"UNMAPPED"))</f>
        <v>Routine</v>
      </c>
      <c r="G55" s="19" t="str">
        <f aca="false">IF(A55="","",IFERROR(INDEX(Cleanup_Rules!$K$6:$K$60,MATCH(TRIM(LOWER(Raw_Export!G55)),Cleanup_Rules!$J$6:$J$60,0)),"UNMAPPED"))</f>
        <v>In-house Maintenance</v>
      </c>
      <c r="H55" s="19" t="str">
        <f aca="false">IF(A55="","",IFERROR(INDEX(Cleanup_Rules!$N$6:$N$60,MATCH(TRIM(LOWER(Raw_Export!H55)),Cleanup_Rules!$M$6:$M$60,0)),"UNMAPPED"))</f>
        <v>Completed</v>
      </c>
      <c r="I55" s="32" t="n">
        <f aca="false">IF(OR(A55="",Raw_Export!I55=""),"",Raw_Export!I55)</f>
        <v>46229</v>
      </c>
      <c r="J55" s="34" t="n">
        <f aca="false">IF(A55="","",IF(Raw_Export!J55="",0,IF(ISNUMBER(Raw_Export!J55),Raw_Export!J55,VALUE(SUBSTITUTE(SUBSTITUTE(Raw_Export!J55,"$",""),",","")))))</f>
        <v>108.35</v>
      </c>
      <c r="K55" s="20" t="str">
        <f aca="false">IF(A55="","",IF(COUNTIF($A$6:A55,A55)&gt;1,"Duplicate",""))</f>
        <v/>
      </c>
      <c r="L55" s="19" t="str">
        <f aca="false">IF(A55="","",IF(AND(H55="Completed",I55=""),"No completion date",IF(AND(I55&lt;&gt;"",I55&lt;B55),"Completed before created","")))</f>
        <v/>
      </c>
      <c r="M55" s="20" t="str">
        <f aca="false">IF(A55="","",IF(K55="Duplicate","No","Yes"))</f>
        <v>Yes</v>
      </c>
      <c r="N55" s="20" t="n">
        <f aca="false">IF(OR(A55="",H55&lt;&gt;"Completed",L55&lt;&gt;""),"",I55-B55)</f>
        <v>11</v>
      </c>
      <c r="O55" s="20" t="n">
        <f aca="false">IF(A55="","",IFERROR(INDEX(Cleanup_Rules!$Q$6:$Q$8,MATCH(F55,Cleanup_Rules!$P$6:$P$8,0)),""))</f>
        <v>7</v>
      </c>
      <c r="P55" s="20" t="str">
        <f aca="false">IF(OR(N55="",O55=""),"",IF(N55&lt;=O55,"Yes","No"))</f>
        <v>No</v>
      </c>
      <c r="Q55" s="19" t="str">
        <f aca="false">IF(A55="","",MID(IF(NOT(EXACT(TRIM(Raw_Export!C55),D55))," · property","")&amp;IF(NOT(EXACT(TRIM(Raw_Export!E55),E55))," · category","")&amp;IF(NOT(EXACT(TRIM(Raw_Export!F55),F55))," · priority","")&amp;IF(NOT(EXACT(TRIM(Raw_Export!G55),G55))," · vendor","")&amp;IF(NOT(EXACT(TRIM(Raw_Export!H55),H55))," · status","")&amp;IF(ISTEXT(Raw_Export!J55)," · cost was text",""),4,200))</f>
        <v>category · vendor · status</v>
      </c>
      <c r="R55" s="20" t="n">
        <f aca="false">IF(A55="","",IF(OR(LEN(Q55)&gt;0,K55&lt;&gt;"",L55&lt;&gt;""),1,0))</f>
        <v>1</v>
      </c>
    </row>
    <row r="56" customFormat="false" ht="15" hidden="false" customHeight="false" outlineLevel="0" collapsed="false">
      <c r="A56" s="19" t="str">
        <f aca="false">IF(Raw_Export!A56="","",Raw_Export!A56)</f>
        <v>WO-24192</v>
      </c>
      <c r="B56" s="32" t="n">
        <f aca="false">IF(A56="","",Raw_Export!B56)</f>
        <v>46219</v>
      </c>
      <c r="C56" s="33" t="n">
        <f aca="false">IF(A56="","",DATE(YEAR(B56),MONTH(B56),1))</f>
        <v>46204</v>
      </c>
      <c r="D56" s="19" t="str">
        <f aca="false">IF(A56="","",IFERROR(INDEX(Cleanup_Rules!$B$6:$B$60,MATCH(TRIM(LOWER(Raw_Export!C56)),Cleanup_Rules!$A$6:$A$60,0)),"UNMAPPED"))</f>
        <v>Oakview Apartments</v>
      </c>
      <c r="E56" s="19" t="str">
        <f aca="false">IF(A56="","",IFERROR(INDEX(Cleanup_Rules!$E$6:$E$60,MATCH(TRIM(LOWER(Raw_Export!E56)),Cleanup_Rules!$D$6:$D$60,0)),"UNMAPPED"))</f>
        <v>Pest Control</v>
      </c>
      <c r="F56" s="19" t="str">
        <f aca="false">IF(A56="","",IFERROR(INDEX(Cleanup_Rules!$H$6:$H$60,MATCH(TRIM(LOWER(Raw_Export!F56)),Cleanup_Rules!$G$6:$G$60,0)),"UNMAPPED"))</f>
        <v>Emergency</v>
      </c>
      <c r="G56" s="19" t="str">
        <f aca="false">IF(A56="","",IFERROR(INDEX(Cleanup_Rules!$K$6:$K$60,MATCH(TRIM(LOWER(Raw_Export!G56)),Cleanup_Rules!$J$6:$J$60,0)),"UNMAPPED"))</f>
        <v>Shield Pest Control</v>
      </c>
      <c r="H56" s="19" t="str">
        <f aca="false">IF(A56="","",IFERROR(INDEX(Cleanup_Rules!$N$6:$N$60,MATCH(TRIM(LOWER(Raw_Export!H56)),Cleanup_Rules!$M$6:$M$60,0)),"UNMAPPED"))</f>
        <v>Completed</v>
      </c>
      <c r="I56" s="32" t="n">
        <f aca="false">IF(OR(A56="",Raw_Export!I56=""),"",Raw_Export!I56)</f>
        <v>46219</v>
      </c>
      <c r="J56" s="34" t="n">
        <f aca="false">IF(A56="","",IF(Raw_Export!J56="",0,IF(ISNUMBER(Raw_Export!J56),Raw_Export!J56,VALUE(SUBSTITUTE(SUBSTITUTE(Raw_Export!J56,"$",""),",","")))))</f>
        <v>250.16</v>
      </c>
      <c r="K56" s="20" t="str">
        <f aca="false">IF(A56="","",IF(COUNTIF($A$6:A56,A56)&gt;1,"Duplicate",""))</f>
        <v/>
      </c>
      <c r="L56" s="19" t="str">
        <f aca="false">IF(A56="","",IF(AND(H56="Completed",I56=""),"No completion date",IF(AND(I56&lt;&gt;"",I56&lt;B56),"Completed before created","")))</f>
        <v/>
      </c>
      <c r="M56" s="20" t="str">
        <f aca="false">IF(A56="","",IF(K56="Duplicate","No","Yes"))</f>
        <v>Yes</v>
      </c>
      <c r="N56" s="20" t="n">
        <f aca="false">IF(OR(A56="",H56&lt;&gt;"Completed",L56&lt;&gt;""),"",I56-B56)</f>
        <v>0</v>
      </c>
      <c r="O56" s="20" t="n">
        <f aca="false">IF(A56="","",IFERROR(INDEX(Cleanup_Rules!$Q$6:$Q$8,MATCH(F56,Cleanup_Rules!$P$6:$P$8,0)),""))</f>
        <v>1</v>
      </c>
      <c r="P56" s="20" t="str">
        <f aca="false">IF(OR(N56="",O56=""),"",IF(N56&lt;=O56,"Yes","No"))</f>
        <v>Yes</v>
      </c>
      <c r="Q56" s="19" t="str">
        <f aca="false">IF(A56="","",MID(IF(NOT(EXACT(TRIM(Raw_Export!C56),D56))," · property","")&amp;IF(NOT(EXACT(TRIM(Raw_Export!E56),E56))," · category","")&amp;IF(NOT(EXACT(TRIM(Raw_Export!F56),F56))," · priority","")&amp;IF(NOT(EXACT(TRIM(Raw_Export!G56),G56))," · vendor","")&amp;IF(NOT(EXACT(TRIM(Raw_Export!H56),H56))," · status","")&amp;IF(ISTEXT(Raw_Export!J56)," · cost was text",""),4,200))</f>
        <v/>
      </c>
      <c r="R56" s="20" t="n">
        <f aca="false">IF(A56="","",IF(OR(LEN(Q56)&gt;0,K56&lt;&gt;"",L56&lt;&gt;""),1,0))</f>
        <v>0</v>
      </c>
    </row>
    <row r="57" customFormat="false" ht="15" hidden="false" customHeight="false" outlineLevel="0" collapsed="false">
      <c r="A57" s="19" t="str">
        <f aca="false">IF(Raw_Export!A57="","",Raw_Export!A57)</f>
        <v>WO-24195</v>
      </c>
      <c r="B57" s="32" t="n">
        <f aca="false">IF(A57="","",Raw_Export!B57)</f>
        <v>46219</v>
      </c>
      <c r="C57" s="33" t="n">
        <f aca="false">IF(A57="","",DATE(YEAR(B57),MONTH(B57),1))</f>
        <v>46204</v>
      </c>
      <c r="D57" s="19" t="str">
        <f aca="false">IF(A57="","",IFERROR(INDEX(Cleanup_Rules!$B$6:$B$60,MATCH(TRIM(LOWER(Raw_Export!C57)),Cleanup_Rules!$A$6:$A$60,0)),"UNMAPPED"))</f>
        <v>Mill Creek Townhomes</v>
      </c>
      <c r="E57" s="19" t="str">
        <f aca="false">IF(A57="","",IFERROR(INDEX(Cleanup_Rules!$E$6:$E$60,MATCH(TRIM(LOWER(Raw_Export!E57)),Cleanup_Rules!$D$6:$D$60,0)),"UNMAPPED"))</f>
        <v>Appliance</v>
      </c>
      <c r="F57" s="19" t="str">
        <f aca="false">IF(A57="","",IFERROR(INDEX(Cleanup_Rules!$H$6:$H$60,MATCH(TRIM(LOWER(Raw_Export!F57)),Cleanup_Rules!$G$6:$G$60,0)),"UNMAPPED"))</f>
        <v>Routine</v>
      </c>
      <c r="G57" s="19" t="str">
        <f aca="false">IF(A57="","",IFERROR(INDEX(Cleanup_Rules!$K$6:$K$60,MATCH(TRIM(LOWER(Raw_Export!G57)),Cleanup_Rules!$J$6:$J$60,0)),"UNMAPPED"))</f>
        <v>In-house Maintenance</v>
      </c>
      <c r="H57" s="19" t="str">
        <f aca="false">IF(A57="","",IFERROR(INDEX(Cleanup_Rules!$N$6:$N$60,MATCH(TRIM(LOWER(Raw_Export!H57)),Cleanup_Rules!$M$6:$M$60,0)),"UNMAPPED"))</f>
        <v>Completed</v>
      </c>
      <c r="I57" s="32" t="n">
        <f aca="false">IF(OR(A57="",Raw_Export!I57=""),"",Raw_Export!I57)</f>
        <v>46223</v>
      </c>
      <c r="J57" s="34" t="n">
        <f aca="false">IF(A57="","",IF(Raw_Export!J57="",0,IF(ISNUMBER(Raw_Export!J57),Raw_Export!J57,VALUE(SUBSTITUTE(SUBSTITUTE(Raw_Export!J57,"$",""),",","")))))</f>
        <v>0</v>
      </c>
      <c r="K57" s="20" t="str">
        <f aca="false">IF(A57="","",IF(COUNTIF($A$6:A57,A57)&gt;1,"Duplicate",""))</f>
        <v/>
      </c>
      <c r="L57" s="19" t="str">
        <f aca="false">IF(A57="","",IF(AND(H57="Completed",I57=""),"No completion date",IF(AND(I57&lt;&gt;"",I57&lt;B57),"Completed before created","")))</f>
        <v/>
      </c>
      <c r="M57" s="20" t="str">
        <f aca="false">IF(A57="","",IF(K57="Duplicate","No","Yes"))</f>
        <v>Yes</v>
      </c>
      <c r="N57" s="20" t="n">
        <f aca="false">IF(OR(A57="",H57&lt;&gt;"Completed",L57&lt;&gt;""),"",I57-B57)</f>
        <v>4</v>
      </c>
      <c r="O57" s="20" t="n">
        <f aca="false">IF(A57="","",IFERROR(INDEX(Cleanup_Rules!$Q$6:$Q$8,MATCH(F57,Cleanup_Rules!$P$6:$P$8,0)),""))</f>
        <v>7</v>
      </c>
      <c r="P57" s="20" t="str">
        <f aca="false">IF(OR(N57="",O57=""),"",IF(N57&lt;=O57,"Yes","No"))</f>
        <v>Yes</v>
      </c>
      <c r="Q57" s="19" t="str">
        <f aca="false">IF(A57="","",MID(IF(NOT(EXACT(TRIM(Raw_Export!C57),D57))," · property","")&amp;IF(NOT(EXACT(TRIM(Raw_Export!E57),E57))," · category","")&amp;IF(NOT(EXACT(TRIM(Raw_Export!F57),F57))," · priority","")&amp;IF(NOT(EXACT(TRIM(Raw_Export!G57),G57))," · vendor","")&amp;IF(NOT(EXACT(TRIM(Raw_Export!H57),H57))," · status","")&amp;IF(ISTEXT(Raw_Export!J57)," · cost was text",""),4,200))</f>
        <v/>
      </c>
      <c r="R57" s="20" t="n">
        <f aca="false">IF(A57="","",IF(OR(LEN(Q57)&gt;0,K57&lt;&gt;"",L57&lt;&gt;""),1,0))</f>
        <v>0</v>
      </c>
    </row>
    <row r="58" customFormat="false" ht="15" hidden="false" customHeight="false" outlineLevel="0" collapsed="false">
      <c r="A58" s="19" t="str">
        <f aca="false">IF(Raw_Export!A58="","",Raw_Export!A58)</f>
        <v>WO-24196</v>
      </c>
      <c r="B58" s="32" t="n">
        <f aca="false">IF(A58="","",Raw_Export!B58)</f>
        <v>46219</v>
      </c>
      <c r="C58" s="33" t="n">
        <f aca="false">IF(A58="","",DATE(YEAR(B58),MONTH(B58),1))</f>
        <v>46204</v>
      </c>
      <c r="D58" s="19" t="str">
        <f aca="false">IF(A58="","",IFERROR(INDEX(Cleanup_Rules!$B$6:$B$60,MATCH(TRIM(LOWER(Raw_Export!C58)),Cleanup_Rules!$A$6:$A$60,0)),"UNMAPPED"))</f>
        <v>Mill Creek Townhomes</v>
      </c>
      <c r="E58" s="19" t="str">
        <f aca="false">IF(A58="","",IFERROR(INDEX(Cleanup_Rules!$E$6:$E$60,MATCH(TRIM(LOWER(Raw_Export!E58)),Cleanup_Rules!$D$6:$D$60,0)),"UNMAPPED"))</f>
        <v>Plumbing</v>
      </c>
      <c r="F58" s="19" t="str">
        <f aca="false">IF(A58="","",IFERROR(INDEX(Cleanup_Rules!$H$6:$H$60,MATCH(TRIM(LOWER(Raw_Export!F58)),Cleanup_Rules!$G$6:$G$60,0)),"UNMAPPED"))</f>
        <v>Urgent</v>
      </c>
      <c r="G58" s="19" t="str">
        <f aca="false">IF(A58="","",IFERROR(INDEX(Cleanup_Rules!$K$6:$K$60,MATCH(TRIM(LOWER(Raw_Export!G58)),Cleanup_Rules!$J$6:$J$60,0)),"UNMAPPED"))</f>
        <v>In-house Maintenance</v>
      </c>
      <c r="H58" s="19" t="str">
        <f aca="false">IF(A58="","",IFERROR(INDEX(Cleanup_Rules!$N$6:$N$60,MATCH(TRIM(LOWER(Raw_Export!H58)),Cleanup_Rules!$M$6:$M$60,0)),"UNMAPPED"))</f>
        <v>Completed</v>
      </c>
      <c r="I58" s="32" t="n">
        <f aca="false">IF(OR(A58="",Raw_Export!I58=""),"",Raw_Export!I58)</f>
        <v>46222</v>
      </c>
      <c r="J58" s="34" t="n">
        <f aca="false">IF(A58="","",IF(Raw_Export!J58="",0,IF(ISNUMBER(Raw_Export!J58),Raw_Export!J58,VALUE(SUBSTITUTE(SUBSTITUTE(Raw_Export!J58,"$",""),",","")))))</f>
        <v>57.13</v>
      </c>
      <c r="K58" s="20" t="str">
        <f aca="false">IF(A58="","",IF(COUNTIF($A$6:A58,A58)&gt;1,"Duplicate",""))</f>
        <v/>
      </c>
      <c r="L58" s="19" t="str">
        <f aca="false">IF(A58="","",IF(AND(H58="Completed",I58=""),"No completion date",IF(AND(I58&lt;&gt;"",I58&lt;B58),"Completed before created","")))</f>
        <v/>
      </c>
      <c r="M58" s="20" t="str">
        <f aca="false">IF(A58="","",IF(K58="Duplicate","No","Yes"))</f>
        <v>Yes</v>
      </c>
      <c r="N58" s="20" t="n">
        <f aca="false">IF(OR(A58="",H58&lt;&gt;"Completed",L58&lt;&gt;""),"",I58-B58)</f>
        <v>3</v>
      </c>
      <c r="O58" s="20" t="n">
        <f aca="false">IF(A58="","",IFERROR(INDEX(Cleanup_Rules!$Q$6:$Q$8,MATCH(F58,Cleanup_Rules!$P$6:$P$8,0)),""))</f>
        <v>3</v>
      </c>
      <c r="P58" s="20" t="str">
        <f aca="false">IF(OR(N58="",O58=""),"",IF(N58&lt;=O58,"Yes","No"))</f>
        <v>Yes</v>
      </c>
      <c r="Q58" s="19" t="str">
        <f aca="false">IF(A58="","",MID(IF(NOT(EXACT(TRIM(Raw_Export!C58),D58))," · property","")&amp;IF(NOT(EXACT(TRIM(Raw_Export!E58),E58))," · category","")&amp;IF(NOT(EXACT(TRIM(Raw_Export!F58),F58))," · priority","")&amp;IF(NOT(EXACT(TRIM(Raw_Export!G58),G58))," · vendor","")&amp;IF(NOT(EXACT(TRIM(Raw_Export!H58),H58))," · status","")&amp;IF(ISTEXT(Raw_Export!J58)," · cost was text",""),4,200))</f>
        <v>vendor · status</v>
      </c>
      <c r="R58" s="20" t="n">
        <f aca="false">IF(A58="","",IF(OR(LEN(Q58)&gt;0,K58&lt;&gt;"",L58&lt;&gt;""),1,0))</f>
        <v>1</v>
      </c>
    </row>
    <row r="59" customFormat="false" ht="15" hidden="false" customHeight="false" outlineLevel="0" collapsed="false">
      <c r="A59" s="19" t="str">
        <f aca="false">IF(Raw_Export!A59="","",Raw_Export!A59)</f>
        <v>WO-24199</v>
      </c>
      <c r="B59" s="32" t="n">
        <f aca="false">IF(A59="","",Raw_Export!B59)</f>
        <v>46219</v>
      </c>
      <c r="C59" s="33" t="n">
        <f aca="false">IF(A59="","",DATE(YEAR(B59),MONTH(B59),1))</f>
        <v>46204</v>
      </c>
      <c r="D59" s="19" t="str">
        <f aca="false">IF(A59="","",IFERROR(INDEX(Cleanup_Rules!$B$6:$B$60,MATCH(TRIM(LOWER(Raw_Export!C59)),Cleanup_Rules!$A$6:$A$60,0)),"UNMAPPED"))</f>
        <v>Harbor Point Lofts</v>
      </c>
      <c r="E59" s="19" t="str">
        <f aca="false">IF(A59="","",IFERROR(INDEX(Cleanup_Rules!$E$6:$E$60,MATCH(TRIM(LOWER(Raw_Export!E59)),Cleanup_Rules!$D$6:$D$60,0)),"UNMAPPED"))</f>
        <v>HVAC</v>
      </c>
      <c r="F59" s="19" t="str">
        <f aca="false">IF(A59="","",IFERROR(INDEX(Cleanup_Rules!$H$6:$H$60,MATCH(TRIM(LOWER(Raw_Export!F59)),Cleanup_Rules!$G$6:$G$60,0)),"UNMAPPED"))</f>
        <v>Routine</v>
      </c>
      <c r="G59" s="19" t="str">
        <f aca="false">IF(A59="","",IFERROR(INDEX(Cleanup_Rules!$K$6:$K$60,MATCH(TRIM(LOWER(Raw_Export!G59)),Cleanup_Rules!$J$6:$J$60,0)),"UNMAPPED"))</f>
        <v>CoolAir HVAC</v>
      </c>
      <c r="H59" s="19" t="str">
        <f aca="false">IF(A59="","",IFERROR(INDEX(Cleanup_Rules!$N$6:$N$60,MATCH(TRIM(LOWER(Raw_Export!H59)),Cleanup_Rules!$M$6:$M$60,0)),"UNMAPPED"))</f>
        <v>Completed</v>
      </c>
      <c r="I59" s="32" t="n">
        <f aca="false">IF(OR(A59="",Raw_Export!I59=""),"",Raw_Export!I59)</f>
        <v>46226</v>
      </c>
      <c r="J59" s="34" t="n">
        <f aca="false">IF(A59="","",IF(Raw_Export!J59="",0,IF(ISNUMBER(Raw_Export!J59),Raw_Export!J59,VALUE(SUBSTITUTE(SUBSTITUTE(Raw_Export!J59,"$",""),",","")))))</f>
        <v>444.63</v>
      </c>
      <c r="K59" s="20" t="str">
        <f aca="false">IF(A59="","",IF(COUNTIF($A$6:A59,A59)&gt;1,"Duplicate",""))</f>
        <v/>
      </c>
      <c r="L59" s="19" t="str">
        <f aca="false">IF(A59="","",IF(AND(H59="Completed",I59=""),"No completion date",IF(AND(I59&lt;&gt;"",I59&lt;B59),"Completed before created","")))</f>
        <v/>
      </c>
      <c r="M59" s="20" t="str">
        <f aca="false">IF(A59="","",IF(K59="Duplicate","No","Yes"))</f>
        <v>Yes</v>
      </c>
      <c r="N59" s="20" t="n">
        <f aca="false">IF(OR(A59="",H59&lt;&gt;"Completed",L59&lt;&gt;""),"",I59-B59)</f>
        <v>7</v>
      </c>
      <c r="O59" s="20" t="n">
        <f aca="false">IF(A59="","",IFERROR(INDEX(Cleanup_Rules!$Q$6:$Q$8,MATCH(F59,Cleanup_Rules!$P$6:$P$8,0)),""))</f>
        <v>7</v>
      </c>
      <c r="P59" s="20" t="str">
        <f aca="false">IF(OR(N59="",O59=""),"",IF(N59&lt;=O59,"Yes","No"))</f>
        <v>Yes</v>
      </c>
      <c r="Q59" s="19" t="str">
        <f aca="false">IF(A59="","",MID(IF(NOT(EXACT(TRIM(Raw_Export!C59),D59))," · property","")&amp;IF(NOT(EXACT(TRIM(Raw_Export!E59),E59))," · category","")&amp;IF(NOT(EXACT(TRIM(Raw_Export!F59),F59))," · priority","")&amp;IF(NOT(EXACT(TRIM(Raw_Export!G59),G59))," · vendor","")&amp;IF(NOT(EXACT(TRIM(Raw_Export!H59),H59))," · status","")&amp;IF(ISTEXT(Raw_Export!J59)," · cost was text",""),4,200))</f>
        <v>cost was text</v>
      </c>
      <c r="R59" s="20" t="n">
        <f aca="false">IF(A59="","",IF(OR(LEN(Q59)&gt;0,K59&lt;&gt;"",L59&lt;&gt;""),1,0))</f>
        <v>1</v>
      </c>
    </row>
    <row r="60" customFormat="false" ht="15" hidden="false" customHeight="false" outlineLevel="0" collapsed="false">
      <c r="A60" s="19" t="str">
        <f aca="false">IF(Raw_Export!A60="","",Raw_Export!A60)</f>
        <v>WO-24200</v>
      </c>
      <c r="B60" s="32" t="n">
        <f aca="false">IF(A60="","",Raw_Export!B60)</f>
        <v>46219</v>
      </c>
      <c r="C60" s="33" t="n">
        <f aca="false">IF(A60="","",DATE(YEAR(B60),MONTH(B60),1))</f>
        <v>46204</v>
      </c>
      <c r="D60" s="19" t="str">
        <f aca="false">IF(A60="","",IFERROR(INDEX(Cleanup_Rules!$B$6:$B$60,MATCH(TRIM(LOWER(Raw_Export!C60)),Cleanup_Rules!$A$6:$A$60,0)),"UNMAPPED"))</f>
        <v>Cedar Ridge Apartments</v>
      </c>
      <c r="E60" s="19" t="str">
        <f aca="false">IF(A60="","",IFERROR(INDEX(Cleanup_Rules!$E$6:$E$60,MATCH(TRIM(LOWER(Raw_Export!E60)),Cleanup_Rules!$D$6:$D$60,0)),"UNMAPPED"))</f>
        <v>General Repair</v>
      </c>
      <c r="F60" s="19" t="str">
        <f aca="false">IF(A60="","",IFERROR(INDEX(Cleanup_Rules!$H$6:$H$60,MATCH(TRIM(LOWER(Raw_Export!F60)),Cleanup_Rules!$G$6:$G$60,0)),"UNMAPPED"))</f>
        <v>Routine</v>
      </c>
      <c r="G60" s="19" t="str">
        <f aca="false">IF(A60="","",IFERROR(INDEX(Cleanup_Rules!$K$6:$K$60,MATCH(TRIM(LOWER(Raw_Export!G60)),Cleanup_Rules!$J$6:$J$60,0)),"UNMAPPED"))</f>
        <v>In-house Maintenance</v>
      </c>
      <c r="H60" s="19" t="str">
        <f aca="false">IF(A60="","",IFERROR(INDEX(Cleanup_Rules!$N$6:$N$60,MATCH(TRIM(LOWER(Raw_Export!H60)),Cleanup_Rules!$M$6:$M$60,0)),"UNMAPPED"))</f>
        <v>Completed</v>
      </c>
      <c r="I60" s="32" t="n">
        <f aca="false">IF(OR(A60="",Raw_Export!I60=""),"",Raw_Export!I60)</f>
        <v>46224</v>
      </c>
      <c r="J60" s="34" t="n">
        <f aca="false">IF(A60="","",IF(Raw_Export!J60="",0,IF(ISNUMBER(Raw_Export!J60),Raw_Export!J60,VALUE(SUBSTITUTE(SUBSTITUTE(Raw_Export!J60,"$",""),",","")))))</f>
        <v>0</v>
      </c>
      <c r="K60" s="20" t="str">
        <f aca="false">IF(A60="","",IF(COUNTIF($A$6:A60,A60)&gt;1,"Duplicate",""))</f>
        <v/>
      </c>
      <c r="L60" s="19" t="str">
        <f aca="false">IF(A60="","",IF(AND(H60="Completed",I60=""),"No completion date",IF(AND(I60&lt;&gt;"",I60&lt;B60),"Completed before created","")))</f>
        <v/>
      </c>
      <c r="M60" s="20" t="str">
        <f aca="false">IF(A60="","",IF(K60="Duplicate","No","Yes"))</f>
        <v>Yes</v>
      </c>
      <c r="N60" s="20" t="n">
        <f aca="false">IF(OR(A60="",H60&lt;&gt;"Completed",L60&lt;&gt;""),"",I60-B60)</f>
        <v>5</v>
      </c>
      <c r="O60" s="20" t="n">
        <f aca="false">IF(A60="","",IFERROR(INDEX(Cleanup_Rules!$Q$6:$Q$8,MATCH(F60,Cleanup_Rules!$P$6:$P$8,0)),""))</f>
        <v>7</v>
      </c>
      <c r="P60" s="20" t="str">
        <f aca="false">IF(OR(N60="",O60=""),"",IF(N60&lt;=O60,"Yes","No"))</f>
        <v>Yes</v>
      </c>
      <c r="Q60" s="19" t="str">
        <f aca="false">IF(A60="","",MID(IF(NOT(EXACT(TRIM(Raw_Export!C60),D60))," · property","")&amp;IF(NOT(EXACT(TRIM(Raw_Export!E60),E60))," · category","")&amp;IF(NOT(EXACT(TRIM(Raw_Export!F60),F60))," · priority","")&amp;IF(NOT(EXACT(TRIM(Raw_Export!G60),G60))," · vendor","")&amp;IF(NOT(EXACT(TRIM(Raw_Export!H60),H60))," · status","")&amp;IF(ISTEXT(Raw_Export!J60)," · cost was text",""),4,200))</f>
        <v/>
      </c>
      <c r="R60" s="20" t="n">
        <f aca="false">IF(A60="","",IF(OR(LEN(Q60)&gt;0,K60&lt;&gt;"",L60&lt;&gt;""),1,0))</f>
        <v>0</v>
      </c>
    </row>
    <row r="61" customFormat="false" ht="15" hidden="false" customHeight="false" outlineLevel="0" collapsed="false">
      <c r="A61" s="19" t="str">
        <f aca="false">IF(Raw_Export!A61="","",Raw_Export!A61)</f>
        <v>WO-24202</v>
      </c>
      <c r="B61" s="32" t="n">
        <f aca="false">IF(A61="","",Raw_Export!B61)</f>
        <v>46219</v>
      </c>
      <c r="C61" s="33" t="n">
        <f aca="false">IF(A61="","",DATE(YEAR(B61),MONTH(B61),1))</f>
        <v>46204</v>
      </c>
      <c r="D61" s="19" t="str">
        <f aca="false">IF(A61="","",IFERROR(INDEX(Cleanup_Rules!$B$6:$B$60,MATCH(TRIM(LOWER(Raw_Export!C61)),Cleanup_Rules!$A$6:$A$60,0)),"UNMAPPED"))</f>
        <v>Cedar Ridge Apartments</v>
      </c>
      <c r="E61" s="19" t="str">
        <f aca="false">IF(A61="","",IFERROR(INDEX(Cleanup_Rules!$E$6:$E$60,MATCH(TRIM(LOWER(Raw_Export!E61)),Cleanup_Rules!$D$6:$D$60,0)),"UNMAPPED"))</f>
        <v>HVAC</v>
      </c>
      <c r="F61" s="19" t="str">
        <f aca="false">IF(A61="","",IFERROR(INDEX(Cleanup_Rules!$H$6:$H$60,MATCH(TRIM(LOWER(Raw_Export!F61)),Cleanup_Rules!$G$6:$G$60,0)),"UNMAPPED"))</f>
        <v>Emergency</v>
      </c>
      <c r="G61" s="19" t="str">
        <f aca="false">IF(A61="","",IFERROR(INDEX(Cleanup_Rules!$K$6:$K$60,MATCH(TRIM(LOWER(Raw_Export!G61)),Cleanup_Rules!$J$6:$J$60,0)),"UNMAPPED"))</f>
        <v>CoolAir HVAC</v>
      </c>
      <c r="H61" s="19" t="str">
        <f aca="false">IF(A61="","",IFERROR(INDEX(Cleanup_Rules!$N$6:$N$60,MATCH(TRIM(LOWER(Raw_Export!H61)),Cleanup_Rules!$M$6:$M$60,0)),"UNMAPPED"))</f>
        <v>Completed</v>
      </c>
      <c r="I61" s="32" t="n">
        <f aca="false">IF(OR(A61="",Raw_Export!I61=""),"",Raw_Export!I61)</f>
        <v>46221</v>
      </c>
      <c r="J61" s="34" t="n">
        <f aca="false">IF(A61="","",IF(Raw_Export!J61="",0,IF(ISNUMBER(Raw_Export!J61),Raw_Export!J61,VALUE(SUBSTITUTE(SUBSTITUTE(Raw_Export!J61,"$",""),",","")))))</f>
        <v>1282.05</v>
      </c>
      <c r="K61" s="20" t="str">
        <f aca="false">IF(A61="","",IF(COUNTIF($A$6:A61,A61)&gt;1,"Duplicate",""))</f>
        <v/>
      </c>
      <c r="L61" s="19" t="str">
        <f aca="false">IF(A61="","",IF(AND(H61="Completed",I61=""),"No completion date",IF(AND(I61&lt;&gt;"",I61&lt;B61),"Completed before created","")))</f>
        <v/>
      </c>
      <c r="M61" s="20" t="str">
        <f aca="false">IF(A61="","",IF(K61="Duplicate","No","Yes"))</f>
        <v>Yes</v>
      </c>
      <c r="N61" s="20" t="n">
        <f aca="false">IF(OR(A61="",H61&lt;&gt;"Completed",L61&lt;&gt;""),"",I61-B61)</f>
        <v>2</v>
      </c>
      <c r="O61" s="20" t="n">
        <f aca="false">IF(A61="","",IFERROR(INDEX(Cleanup_Rules!$Q$6:$Q$8,MATCH(F61,Cleanup_Rules!$P$6:$P$8,0)),""))</f>
        <v>1</v>
      </c>
      <c r="P61" s="20" t="str">
        <f aca="false">IF(OR(N61="",O61=""),"",IF(N61&lt;=O61,"Yes","No"))</f>
        <v>No</v>
      </c>
      <c r="Q61" s="19" t="str">
        <f aca="false">IF(A61="","",MID(IF(NOT(EXACT(TRIM(Raw_Export!C61),D61))," · property","")&amp;IF(NOT(EXACT(TRIM(Raw_Export!E61),E61))," · category","")&amp;IF(NOT(EXACT(TRIM(Raw_Export!F61),F61))," · priority","")&amp;IF(NOT(EXACT(TRIM(Raw_Export!G61),G61))," · vendor","")&amp;IF(NOT(EXACT(TRIM(Raw_Export!H61),H61))," · status","")&amp;IF(ISTEXT(Raw_Export!J61)," · cost was text",""),4,200))</f>
        <v/>
      </c>
      <c r="R61" s="20" t="n">
        <f aca="false">IF(A61="","",IF(OR(LEN(Q61)&gt;0,K61&lt;&gt;"",L61&lt;&gt;""),1,0))</f>
        <v>0</v>
      </c>
    </row>
    <row r="62" customFormat="false" ht="15" hidden="false" customHeight="false" outlineLevel="0" collapsed="false">
      <c r="A62" s="19" t="str">
        <f aca="false">IF(Raw_Export!A62="","",Raw_Export!A62)</f>
        <v>WO-24205</v>
      </c>
      <c r="B62" s="32" t="n">
        <f aca="false">IF(A62="","",Raw_Export!B62)</f>
        <v>46220</v>
      </c>
      <c r="C62" s="33" t="n">
        <f aca="false">IF(A62="","",DATE(YEAR(B62),MONTH(B62),1))</f>
        <v>46204</v>
      </c>
      <c r="D62" s="19" t="str">
        <f aca="false">IF(A62="","",IFERROR(INDEX(Cleanup_Rules!$B$6:$B$60,MATCH(TRIM(LOWER(Raw_Export!C62)),Cleanup_Rules!$A$6:$A$60,0)),"UNMAPPED"))</f>
        <v>Cedar Ridge Apartments</v>
      </c>
      <c r="E62" s="19" t="str">
        <f aca="false">IF(A62="","",IFERROR(INDEX(Cleanup_Rules!$E$6:$E$60,MATCH(TRIM(LOWER(Raw_Export!E62)),Cleanup_Rules!$D$6:$D$60,0)),"UNMAPPED"))</f>
        <v>Appliance</v>
      </c>
      <c r="F62" s="19" t="str">
        <f aca="false">IF(A62="","",IFERROR(INDEX(Cleanup_Rules!$H$6:$H$60,MATCH(TRIM(LOWER(Raw_Export!F62)),Cleanup_Rules!$G$6:$G$60,0)),"UNMAPPED"))</f>
        <v>Urgent</v>
      </c>
      <c r="G62" s="19" t="str">
        <f aca="false">IF(A62="","",IFERROR(INDEX(Cleanup_Rules!$K$6:$K$60,MATCH(TRIM(LOWER(Raw_Export!G62)),Cleanup_Rules!$J$6:$J$60,0)),"UNMAPPED"))</f>
        <v>In-house Maintenance</v>
      </c>
      <c r="H62" s="19" t="str">
        <f aca="false">IF(A62="","",IFERROR(INDEX(Cleanup_Rules!$N$6:$N$60,MATCH(TRIM(LOWER(Raw_Export!H62)),Cleanup_Rules!$M$6:$M$60,0)),"UNMAPPED"))</f>
        <v>Completed</v>
      </c>
      <c r="I62" s="32" t="n">
        <f aca="false">IF(OR(A62="",Raw_Export!I62=""),"",Raw_Export!I62)</f>
        <v>46221</v>
      </c>
      <c r="J62" s="34" t="n">
        <f aca="false">IF(A62="","",IF(Raw_Export!J62="",0,IF(ISNUMBER(Raw_Export!J62),Raw_Export!J62,VALUE(SUBSTITUTE(SUBSTITUTE(Raw_Export!J62,"$",""),",","")))))</f>
        <v>0</v>
      </c>
      <c r="K62" s="20" t="str">
        <f aca="false">IF(A62="","",IF(COUNTIF($A$6:A62,A62)&gt;1,"Duplicate",""))</f>
        <v/>
      </c>
      <c r="L62" s="19" t="str">
        <f aca="false">IF(A62="","",IF(AND(H62="Completed",I62=""),"No completion date",IF(AND(I62&lt;&gt;"",I62&lt;B62),"Completed before created","")))</f>
        <v/>
      </c>
      <c r="M62" s="20" t="str">
        <f aca="false">IF(A62="","",IF(K62="Duplicate","No","Yes"))</f>
        <v>Yes</v>
      </c>
      <c r="N62" s="20" t="n">
        <f aca="false">IF(OR(A62="",H62&lt;&gt;"Completed",L62&lt;&gt;""),"",I62-B62)</f>
        <v>1</v>
      </c>
      <c r="O62" s="20" t="n">
        <f aca="false">IF(A62="","",IFERROR(INDEX(Cleanup_Rules!$Q$6:$Q$8,MATCH(F62,Cleanup_Rules!$P$6:$P$8,0)),""))</f>
        <v>3</v>
      </c>
      <c r="P62" s="20" t="str">
        <f aca="false">IF(OR(N62="",O62=""),"",IF(N62&lt;=O62,"Yes","No"))</f>
        <v>Yes</v>
      </c>
      <c r="Q62" s="19" t="str">
        <f aca="false">IF(A62="","",MID(IF(NOT(EXACT(TRIM(Raw_Export!C62),D62))," · property","")&amp;IF(NOT(EXACT(TRIM(Raw_Export!E62),E62))," · category","")&amp;IF(NOT(EXACT(TRIM(Raw_Export!F62),F62))," · priority","")&amp;IF(NOT(EXACT(TRIM(Raw_Export!G62),G62))," · vendor","")&amp;IF(NOT(EXACT(TRIM(Raw_Export!H62),H62))," · status","")&amp;IF(ISTEXT(Raw_Export!J62)," · cost was text",""),4,200))</f>
        <v>priority</v>
      </c>
      <c r="R62" s="20" t="n">
        <f aca="false">IF(A62="","",IF(OR(LEN(Q62)&gt;0,K62&lt;&gt;"",L62&lt;&gt;""),1,0))</f>
        <v>1</v>
      </c>
    </row>
    <row r="63" customFormat="false" ht="15" hidden="false" customHeight="false" outlineLevel="0" collapsed="false">
      <c r="A63" s="19" t="str">
        <f aca="false">IF(Raw_Export!A63="","",Raw_Export!A63)</f>
        <v>WO-24206</v>
      </c>
      <c r="B63" s="32" t="n">
        <f aca="false">IF(A63="","",Raw_Export!B63)</f>
        <v>46221</v>
      </c>
      <c r="C63" s="33" t="n">
        <f aca="false">IF(A63="","",DATE(YEAR(B63),MONTH(B63),1))</f>
        <v>46204</v>
      </c>
      <c r="D63" s="19" t="str">
        <f aca="false">IF(A63="","",IFERROR(INDEX(Cleanup_Rules!$B$6:$B$60,MATCH(TRIM(LOWER(Raw_Export!C63)),Cleanup_Rules!$A$6:$A$60,0)),"UNMAPPED"))</f>
        <v>Oakview Apartments</v>
      </c>
      <c r="E63" s="19" t="str">
        <f aca="false">IF(A63="","",IFERROR(INDEX(Cleanup_Rules!$E$6:$E$60,MATCH(TRIM(LOWER(Raw_Export!E63)),Cleanup_Rules!$D$6:$D$60,0)),"UNMAPPED"))</f>
        <v>HVAC</v>
      </c>
      <c r="F63" s="19" t="str">
        <f aca="false">IF(A63="","",IFERROR(INDEX(Cleanup_Rules!$H$6:$H$60,MATCH(TRIM(LOWER(Raw_Export!F63)),Cleanup_Rules!$G$6:$G$60,0)),"UNMAPPED"))</f>
        <v>Routine</v>
      </c>
      <c r="G63" s="19" t="str">
        <f aca="false">IF(A63="","",IFERROR(INDEX(Cleanup_Rules!$K$6:$K$60,MATCH(TRIM(LOWER(Raw_Export!G63)),Cleanup_Rules!$J$6:$J$60,0)),"UNMAPPED"))</f>
        <v>CoolAir HVAC</v>
      </c>
      <c r="H63" s="19" t="str">
        <f aca="false">IF(A63="","",IFERROR(INDEX(Cleanup_Rules!$N$6:$N$60,MATCH(TRIM(LOWER(Raw_Export!H63)),Cleanup_Rules!$M$6:$M$60,0)),"UNMAPPED"))</f>
        <v>Completed</v>
      </c>
      <c r="I63" s="32" t="n">
        <f aca="false">IF(OR(A63="",Raw_Export!I63=""),"",Raw_Export!I63)</f>
        <v>46232</v>
      </c>
      <c r="J63" s="34" t="n">
        <f aca="false">IF(A63="","",IF(Raw_Export!J63="",0,IF(ISNUMBER(Raw_Export!J63),Raw_Export!J63,VALUE(SUBSTITUTE(SUBSTITUTE(Raw_Export!J63,"$",""),",","")))))</f>
        <v>239.97</v>
      </c>
      <c r="K63" s="20" t="str">
        <f aca="false">IF(A63="","",IF(COUNTIF($A$6:A63,A63)&gt;1,"Duplicate",""))</f>
        <v/>
      </c>
      <c r="L63" s="19" t="str">
        <f aca="false">IF(A63="","",IF(AND(H63="Completed",I63=""),"No completion date",IF(AND(I63&lt;&gt;"",I63&lt;B63),"Completed before created","")))</f>
        <v/>
      </c>
      <c r="M63" s="20" t="str">
        <f aca="false">IF(A63="","",IF(K63="Duplicate","No","Yes"))</f>
        <v>Yes</v>
      </c>
      <c r="N63" s="20" t="n">
        <f aca="false">IF(OR(A63="",H63&lt;&gt;"Completed",L63&lt;&gt;""),"",I63-B63)</f>
        <v>11</v>
      </c>
      <c r="O63" s="20" t="n">
        <f aca="false">IF(A63="","",IFERROR(INDEX(Cleanup_Rules!$Q$6:$Q$8,MATCH(F63,Cleanup_Rules!$P$6:$P$8,0)),""))</f>
        <v>7</v>
      </c>
      <c r="P63" s="20" t="str">
        <f aca="false">IF(OR(N63="",O63=""),"",IF(N63&lt;=O63,"Yes","No"))</f>
        <v>No</v>
      </c>
      <c r="Q63" s="19" t="str">
        <f aca="false">IF(A63="","",MID(IF(NOT(EXACT(TRIM(Raw_Export!C63),D63))," · property","")&amp;IF(NOT(EXACT(TRIM(Raw_Export!E63),E63))," · category","")&amp;IF(NOT(EXACT(TRIM(Raw_Export!F63),F63))," · priority","")&amp;IF(NOT(EXACT(TRIM(Raw_Export!G63),G63))," · vendor","")&amp;IF(NOT(EXACT(TRIM(Raw_Export!H63),H63))," · status","")&amp;IF(ISTEXT(Raw_Export!J63)," · cost was text",""),4,200))</f>
        <v>property · status</v>
      </c>
      <c r="R63" s="20" t="n">
        <f aca="false">IF(A63="","",IF(OR(LEN(Q63)&gt;0,K63&lt;&gt;"",L63&lt;&gt;""),1,0))</f>
        <v>1</v>
      </c>
    </row>
    <row r="64" customFormat="false" ht="15" hidden="false" customHeight="false" outlineLevel="0" collapsed="false">
      <c r="A64" s="19" t="str">
        <f aca="false">IF(Raw_Export!A64="","",Raw_Export!A64)</f>
        <v>WO-24208</v>
      </c>
      <c r="B64" s="32" t="n">
        <f aca="false">IF(A64="","",Raw_Export!B64)</f>
        <v>46221</v>
      </c>
      <c r="C64" s="33" t="n">
        <f aca="false">IF(A64="","",DATE(YEAR(B64),MONTH(B64),1))</f>
        <v>46204</v>
      </c>
      <c r="D64" s="19" t="str">
        <f aca="false">IF(A64="","",IFERROR(INDEX(Cleanup_Rules!$B$6:$B$60,MATCH(TRIM(LOWER(Raw_Export!C64)),Cleanup_Rules!$A$6:$A$60,0)),"UNMAPPED"))</f>
        <v>Harbor Point Lofts</v>
      </c>
      <c r="E64" s="19" t="str">
        <f aca="false">IF(A64="","",IFERROR(INDEX(Cleanup_Rules!$E$6:$E$60,MATCH(TRIM(LOWER(Raw_Export!E64)),Cleanup_Rules!$D$6:$D$60,0)),"UNMAPPED"))</f>
        <v>HVAC</v>
      </c>
      <c r="F64" s="19" t="str">
        <f aca="false">IF(A64="","",IFERROR(INDEX(Cleanup_Rules!$H$6:$H$60,MATCH(TRIM(LOWER(Raw_Export!F64)),Cleanup_Rules!$G$6:$G$60,0)),"UNMAPPED"))</f>
        <v>Urgent</v>
      </c>
      <c r="G64" s="19" t="str">
        <f aca="false">IF(A64="","",IFERROR(INDEX(Cleanup_Rules!$K$6:$K$60,MATCH(TRIM(LOWER(Raw_Export!G64)),Cleanup_Rules!$J$6:$J$60,0)),"UNMAPPED"))</f>
        <v>CoolAir HVAC</v>
      </c>
      <c r="H64" s="19" t="str">
        <f aca="false">IF(A64="","",IFERROR(INDEX(Cleanup_Rules!$N$6:$N$60,MATCH(TRIM(LOWER(Raw_Export!H64)),Cleanup_Rules!$M$6:$M$60,0)),"UNMAPPED"))</f>
        <v>Completed</v>
      </c>
      <c r="I64" s="32" t="n">
        <f aca="false">IF(OR(A64="",Raw_Export!I64=""),"",Raw_Export!I64)</f>
        <v>46221</v>
      </c>
      <c r="J64" s="34" t="n">
        <f aca="false">IF(A64="","",IF(Raw_Export!J64="",0,IF(ISNUMBER(Raw_Export!J64),Raw_Export!J64,VALUE(SUBSTITUTE(SUBSTITUTE(Raw_Export!J64,"$",""),",","")))))</f>
        <v>760.79</v>
      </c>
      <c r="K64" s="20" t="str">
        <f aca="false">IF(A64="","",IF(COUNTIF($A$6:A64,A64)&gt;1,"Duplicate",""))</f>
        <v/>
      </c>
      <c r="L64" s="19" t="str">
        <f aca="false">IF(A64="","",IF(AND(H64="Completed",I64=""),"No completion date",IF(AND(I64&lt;&gt;"",I64&lt;B64),"Completed before created","")))</f>
        <v/>
      </c>
      <c r="M64" s="20" t="str">
        <f aca="false">IF(A64="","",IF(K64="Duplicate","No","Yes"))</f>
        <v>Yes</v>
      </c>
      <c r="N64" s="20" t="n">
        <f aca="false">IF(OR(A64="",H64&lt;&gt;"Completed",L64&lt;&gt;""),"",I64-B64)</f>
        <v>0</v>
      </c>
      <c r="O64" s="20" t="n">
        <f aca="false">IF(A64="","",IFERROR(INDEX(Cleanup_Rules!$Q$6:$Q$8,MATCH(F64,Cleanup_Rules!$P$6:$P$8,0)),""))</f>
        <v>3</v>
      </c>
      <c r="P64" s="20" t="str">
        <f aca="false">IF(OR(N64="",O64=""),"",IF(N64&lt;=O64,"Yes","No"))</f>
        <v>Yes</v>
      </c>
      <c r="Q64" s="19" t="str">
        <f aca="false">IF(A64="","",MID(IF(NOT(EXACT(TRIM(Raw_Export!C64),D64))," · property","")&amp;IF(NOT(EXACT(TRIM(Raw_Export!E64),E64))," · category","")&amp;IF(NOT(EXACT(TRIM(Raw_Export!F64),F64))," · priority","")&amp;IF(NOT(EXACT(TRIM(Raw_Export!G64),G64))," · vendor","")&amp;IF(NOT(EXACT(TRIM(Raw_Export!H64),H64))," · status","")&amp;IF(ISTEXT(Raw_Export!J64)," · cost was text",""),4,200))</f>
        <v>priority · cost was text</v>
      </c>
      <c r="R64" s="20" t="n">
        <f aca="false">IF(A64="","",IF(OR(LEN(Q64)&gt;0,K64&lt;&gt;"",L64&lt;&gt;""),1,0))</f>
        <v>1</v>
      </c>
    </row>
    <row r="65" customFormat="false" ht="15" hidden="false" customHeight="false" outlineLevel="0" collapsed="false">
      <c r="A65" s="19" t="str">
        <f aca="false">IF(Raw_Export!A65="","",Raw_Export!A65)</f>
        <v>WO-24210</v>
      </c>
      <c r="B65" s="32" t="n">
        <f aca="false">IF(A65="","",Raw_Export!B65)</f>
        <v>46221</v>
      </c>
      <c r="C65" s="33" t="n">
        <f aca="false">IF(A65="","",DATE(YEAR(B65),MONTH(B65),1))</f>
        <v>46204</v>
      </c>
      <c r="D65" s="19" t="str">
        <f aca="false">IF(A65="","",IFERROR(INDEX(Cleanup_Rules!$B$6:$B$60,MATCH(TRIM(LOWER(Raw_Export!C65)),Cleanup_Rules!$A$6:$A$60,0)),"UNMAPPED"))</f>
        <v>Cedar Ridge Apartments</v>
      </c>
      <c r="E65" s="19" t="str">
        <f aca="false">IF(A65="","",IFERROR(INDEX(Cleanup_Rules!$E$6:$E$60,MATCH(TRIM(LOWER(Raw_Export!E65)),Cleanup_Rules!$D$6:$D$60,0)),"UNMAPPED"))</f>
        <v>HVAC</v>
      </c>
      <c r="F65" s="19" t="str">
        <f aca="false">IF(A65="","",IFERROR(INDEX(Cleanup_Rules!$H$6:$H$60,MATCH(TRIM(LOWER(Raw_Export!F65)),Cleanup_Rules!$G$6:$G$60,0)),"UNMAPPED"))</f>
        <v>Emergency</v>
      </c>
      <c r="G65" s="19" t="str">
        <f aca="false">IF(A65="","",IFERROR(INDEX(Cleanup_Rules!$K$6:$K$60,MATCH(TRIM(LOWER(Raw_Export!G65)),Cleanup_Rules!$J$6:$J$60,0)),"UNMAPPED"))</f>
        <v>CoolAir HVAC</v>
      </c>
      <c r="H65" s="19" t="str">
        <f aca="false">IF(A65="","",IFERROR(INDEX(Cleanup_Rules!$N$6:$N$60,MATCH(TRIM(LOWER(Raw_Export!H65)),Cleanup_Rules!$M$6:$M$60,0)),"UNMAPPED"))</f>
        <v>Completed</v>
      </c>
      <c r="I65" s="32" t="n">
        <f aca="false">IF(OR(A65="",Raw_Export!I65=""),"",Raw_Export!I65)</f>
        <v>46222</v>
      </c>
      <c r="J65" s="34" t="n">
        <f aca="false">IF(A65="","",IF(Raw_Export!J65="",0,IF(ISNUMBER(Raw_Export!J65),Raw_Export!J65,VALUE(SUBSTITUTE(SUBSTITUTE(Raw_Export!J65,"$",""),",","")))))</f>
        <v>962.93</v>
      </c>
      <c r="K65" s="20" t="str">
        <f aca="false">IF(A65="","",IF(COUNTIF($A$6:A65,A65)&gt;1,"Duplicate",""))</f>
        <v/>
      </c>
      <c r="L65" s="19" t="str">
        <f aca="false">IF(A65="","",IF(AND(H65="Completed",I65=""),"No completion date",IF(AND(I65&lt;&gt;"",I65&lt;B65),"Completed before created","")))</f>
        <v/>
      </c>
      <c r="M65" s="20" t="str">
        <f aca="false">IF(A65="","",IF(K65="Duplicate","No","Yes"))</f>
        <v>Yes</v>
      </c>
      <c r="N65" s="20" t="n">
        <f aca="false">IF(OR(A65="",H65&lt;&gt;"Completed",L65&lt;&gt;""),"",I65-B65)</f>
        <v>1</v>
      </c>
      <c r="O65" s="20" t="n">
        <f aca="false">IF(A65="","",IFERROR(INDEX(Cleanup_Rules!$Q$6:$Q$8,MATCH(F65,Cleanup_Rules!$P$6:$P$8,0)),""))</f>
        <v>1</v>
      </c>
      <c r="P65" s="20" t="str">
        <f aca="false">IF(OR(N65="",O65=""),"",IF(N65&lt;=O65,"Yes","No"))</f>
        <v>Yes</v>
      </c>
      <c r="Q65" s="19" t="str">
        <f aca="false">IF(A65="","",MID(IF(NOT(EXACT(TRIM(Raw_Export!C65),D65))," · property","")&amp;IF(NOT(EXACT(TRIM(Raw_Export!E65),E65))," · category","")&amp;IF(NOT(EXACT(TRIM(Raw_Export!F65),F65))," · priority","")&amp;IF(NOT(EXACT(TRIM(Raw_Export!G65),G65))," · vendor","")&amp;IF(NOT(EXACT(TRIM(Raw_Export!H65),H65))," · status","")&amp;IF(ISTEXT(Raw_Export!J65)," · cost was text",""),4,200))</f>
        <v>cost was text</v>
      </c>
      <c r="R65" s="20" t="n">
        <f aca="false">IF(A65="","",IF(OR(LEN(Q65)&gt;0,K65&lt;&gt;"",L65&lt;&gt;""),1,0))</f>
        <v>1</v>
      </c>
    </row>
    <row r="66" customFormat="false" ht="15" hidden="false" customHeight="false" outlineLevel="0" collapsed="false">
      <c r="A66" s="19" t="str">
        <f aca="false">IF(Raw_Export!A66="","",Raw_Export!A66)</f>
        <v>WO-24211</v>
      </c>
      <c r="B66" s="32" t="n">
        <f aca="false">IF(A66="","",Raw_Export!B66)</f>
        <v>46221</v>
      </c>
      <c r="C66" s="33" t="n">
        <f aca="false">IF(A66="","",DATE(YEAR(B66),MONTH(B66),1))</f>
        <v>46204</v>
      </c>
      <c r="D66" s="19" t="str">
        <f aca="false">IF(A66="","",IFERROR(INDEX(Cleanup_Rules!$B$6:$B$60,MATCH(TRIM(LOWER(Raw_Export!C66)),Cleanup_Rules!$A$6:$A$60,0)),"UNMAPPED"))</f>
        <v>Cedar Ridge Apartments</v>
      </c>
      <c r="E66" s="19" t="str">
        <f aca="false">IF(A66="","",IFERROR(INDEX(Cleanup_Rules!$E$6:$E$60,MATCH(TRIM(LOWER(Raw_Export!E66)),Cleanup_Rules!$D$6:$D$60,0)),"UNMAPPED"))</f>
        <v>HVAC</v>
      </c>
      <c r="F66" s="19" t="str">
        <f aca="false">IF(A66="","",IFERROR(INDEX(Cleanup_Rules!$H$6:$H$60,MATCH(TRIM(LOWER(Raw_Export!F66)),Cleanup_Rules!$G$6:$G$60,0)),"UNMAPPED"))</f>
        <v>Urgent</v>
      </c>
      <c r="G66" s="19" t="str">
        <f aca="false">IF(A66="","",IFERROR(INDEX(Cleanup_Rules!$K$6:$K$60,MATCH(TRIM(LOWER(Raw_Export!G66)),Cleanup_Rules!$J$6:$J$60,0)),"UNMAPPED"))</f>
        <v>In-house Maintenance</v>
      </c>
      <c r="H66" s="19" t="str">
        <f aca="false">IF(A66="","",IFERROR(INDEX(Cleanup_Rules!$N$6:$N$60,MATCH(TRIM(LOWER(Raw_Export!H66)),Cleanup_Rules!$M$6:$M$60,0)),"UNMAPPED"))</f>
        <v>Completed</v>
      </c>
      <c r="I66" s="32" t="n">
        <f aca="false">IF(OR(A66="",Raw_Export!I66=""),"",Raw_Export!I66)</f>
        <v>46223</v>
      </c>
      <c r="J66" s="34" t="n">
        <f aca="false">IF(A66="","",IF(Raw_Export!J66="",0,IF(ISNUMBER(Raw_Export!J66),Raw_Export!J66,VALUE(SUBSTITUTE(SUBSTITUTE(Raw_Export!J66,"$",""),",","")))))</f>
        <v>69.88</v>
      </c>
      <c r="K66" s="20" t="str">
        <f aca="false">IF(A66="","",IF(COUNTIF($A$6:A66,A66)&gt;1,"Duplicate",""))</f>
        <v/>
      </c>
      <c r="L66" s="19" t="str">
        <f aca="false">IF(A66="","",IF(AND(H66="Completed",I66=""),"No completion date",IF(AND(I66&lt;&gt;"",I66&lt;B66),"Completed before created","")))</f>
        <v/>
      </c>
      <c r="M66" s="20" t="str">
        <f aca="false">IF(A66="","",IF(K66="Duplicate","No","Yes"))</f>
        <v>Yes</v>
      </c>
      <c r="N66" s="20" t="n">
        <f aca="false">IF(OR(A66="",H66&lt;&gt;"Completed",L66&lt;&gt;""),"",I66-B66)</f>
        <v>2</v>
      </c>
      <c r="O66" s="20" t="n">
        <f aca="false">IF(A66="","",IFERROR(INDEX(Cleanup_Rules!$Q$6:$Q$8,MATCH(F66,Cleanup_Rules!$P$6:$P$8,0)),""))</f>
        <v>3</v>
      </c>
      <c r="P66" s="20" t="str">
        <f aca="false">IF(OR(N66="",O66=""),"",IF(N66&lt;=O66,"Yes","No"))</f>
        <v>Yes</v>
      </c>
      <c r="Q66" s="19" t="str">
        <f aca="false">IF(A66="","",MID(IF(NOT(EXACT(TRIM(Raw_Export!C66),D66))," · property","")&amp;IF(NOT(EXACT(TRIM(Raw_Export!E66),E66))," · category","")&amp;IF(NOT(EXACT(TRIM(Raw_Export!F66),F66))," · priority","")&amp;IF(NOT(EXACT(TRIM(Raw_Export!G66),G66))," · vendor","")&amp;IF(NOT(EXACT(TRIM(Raw_Export!H66),H66))," · status","")&amp;IF(ISTEXT(Raw_Export!J66)," · cost was text",""),4,200))</f>
        <v>property · category · vendor</v>
      </c>
      <c r="R66" s="20" t="n">
        <f aca="false">IF(A66="","",IF(OR(LEN(Q66)&gt;0,K66&lt;&gt;"",L66&lt;&gt;""),1,0))</f>
        <v>1</v>
      </c>
    </row>
    <row r="67" customFormat="false" ht="15" hidden="false" customHeight="false" outlineLevel="0" collapsed="false">
      <c r="A67" s="19" t="str">
        <f aca="false">IF(Raw_Export!A67="","",Raw_Export!A67)</f>
        <v>WO-24212</v>
      </c>
      <c r="B67" s="32" t="n">
        <f aca="false">IF(A67="","",Raw_Export!B67)</f>
        <v>46222</v>
      </c>
      <c r="C67" s="33" t="n">
        <f aca="false">IF(A67="","",DATE(YEAR(B67),MONTH(B67),1))</f>
        <v>46204</v>
      </c>
      <c r="D67" s="19" t="str">
        <f aca="false">IF(A67="","",IFERROR(INDEX(Cleanup_Rules!$B$6:$B$60,MATCH(TRIM(LOWER(Raw_Export!C67)),Cleanup_Rules!$A$6:$A$60,0)),"UNMAPPED"))</f>
        <v>Oakview Apartments</v>
      </c>
      <c r="E67" s="19" t="str">
        <f aca="false">IF(A67="","",IFERROR(INDEX(Cleanup_Rules!$E$6:$E$60,MATCH(TRIM(LOWER(Raw_Export!E67)),Cleanup_Rules!$D$6:$D$60,0)),"UNMAPPED"))</f>
        <v>HVAC</v>
      </c>
      <c r="F67" s="19" t="str">
        <f aca="false">IF(A67="","",IFERROR(INDEX(Cleanup_Rules!$H$6:$H$60,MATCH(TRIM(LOWER(Raw_Export!F67)),Cleanup_Rules!$G$6:$G$60,0)),"UNMAPPED"))</f>
        <v>Routine</v>
      </c>
      <c r="G67" s="19" t="str">
        <f aca="false">IF(A67="","",IFERROR(INDEX(Cleanup_Rules!$K$6:$K$60,MATCH(TRIM(LOWER(Raw_Export!G67)),Cleanup_Rules!$J$6:$J$60,0)),"UNMAPPED"))</f>
        <v>CoolAir HVAC</v>
      </c>
      <c r="H67" s="19" t="str">
        <f aca="false">IF(A67="","",IFERROR(INDEX(Cleanup_Rules!$N$6:$N$60,MATCH(TRIM(LOWER(Raw_Export!H67)),Cleanup_Rules!$M$6:$M$60,0)),"UNMAPPED"))</f>
        <v>Completed</v>
      </c>
      <c r="I67" s="32" t="n">
        <f aca="false">IF(OR(A67="",Raw_Export!I67=""),"",Raw_Export!I67)</f>
        <v>46235</v>
      </c>
      <c r="J67" s="34" t="n">
        <f aca="false">IF(A67="","",IF(Raw_Export!J67="",0,IF(ISNUMBER(Raw_Export!J67),Raw_Export!J67,VALUE(SUBSTITUTE(SUBSTITUTE(Raw_Export!J67,"$",""),",","")))))</f>
        <v>240.27</v>
      </c>
      <c r="K67" s="20" t="str">
        <f aca="false">IF(A67="","",IF(COUNTIF($A$6:A67,A67)&gt;1,"Duplicate",""))</f>
        <v/>
      </c>
      <c r="L67" s="19" t="str">
        <f aca="false">IF(A67="","",IF(AND(H67="Completed",I67=""),"No completion date",IF(AND(I67&lt;&gt;"",I67&lt;B67),"Completed before created","")))</f>
        <v/>
      </c>
      <c r="M67" s="20" t="str">
        <f aca="false">IF(A67="","",IF(K67="Duplicate","No","Yes"))</f>
        <v>Yes</v>
      </c>
      <c r="N67" s="20" t="n">
        <f aca="false">IF(OR(A67="",H67&lt;&gt;"Completed",L67&lt;&gt;""),"",I67-B67)</f>
        <v>13</v>
      </c>
      <c r="O67" s="20" t="n">
        <f aca="false">IF(A67="","",IFERROR(INDEX(Cleanup_Rules!$Q$6:$Q$8,MATCH(F67,Cleanup_Rules!$P$6:$P$8,0)),""))</f>
        <v>7</v>
      </c>
      <c r="P67" s="20" t="str">
        <f aca="false">IF(OR(N67="",O67=""),"",IF(N67&lt;=O67,"Yes","No"))</f>
        <v>No</v>
      </c>
      <c r="Q67" s="19" t="str">
        <f aca="false">IF(A67="","",MID(IF(NOT(EXACT(TRIM(Raw_Export!C67),D67))," · property","")&amp;IF(NOT(EXACT(TRIM(Raw_Export!E67),E67))," · category","")&amp;IF(NOT(EXACT(TRIM(Raw_Export!F67),F67))," · priority","")&amp;IF(NOT(EXACT(TRIM(Raw_Export!G67),G67))," · vendor","")&amp;IF(NOT(EXACT(TRIM(Raw_Export!H67),H67))," · status","")&amp;IF(ISTEXT(Raw_Export!J67)," · cost was text",""),4,200))</f>
        <v/>
      </c>
      <c r="R67" s="20" t="n">
        <f aca="false">IF(A67="","",IF(OR(LEN(Q67)&gt;0,K67&lt;&gt;"",L67&lt;&gt;""),1,0))</f>
        <v>0</v>
      </c>
    </row>
    <row r="68" customFormat="false" ht="15" hidden="false" customHeight="false" outlineLevel="0" collapsed="false">
      <c r="A68" s="19" t="str">
        <f aca="false">IF(Raw_Export!A68="","",Raw_Export!A68)</f>
        <v>WO-24213</v>
      </c>
      <c r="B68" s="32" t="n">
        <f aca="false">IF(A68="","",Raw_Export!B68)</f>
        <v>46222</v>
      </c>
      <c r="C68" s="33" t="n">
        <f aca="false">IF(A68="","",DATE(YEAR(B68),MONTH(B68),1))</f>
        <v>46204</v>
      </c>
      <c r="D68" s="19" t="str">
        <f aca="false">IF(A68="","",IFERROR(INDEX(Cleanup_Rules!$B$6:$B$60,MATCH(TRIM(LOWER(Raw_Export!C68)),Cleanup_Rules!$A$6:$A$60,0)),"UNMAPPED"))</f>
        <v>Mill Creek Townhomes</v>
      </c>
      <c r="E68" s="19" t="str">
        <f aca="false">IF(A68="","",IFERROR(INDEX(Cleanup_Rules!$E$6:$E$60,MATCH(TRIM(LOWER(Raw_Export!E68)),Cleanup_Rules!$D$6:$D$60,0)),"UNMAPPED"))</f>
        <v>General Repair</v>
      </c>
      <c r="F68" s="19" t="str">
        <f aca="false">IF(A68="","",IFERROR(INDEX(Cleanup_Rules!$H$6:$H$60,MATCH(TRIM(LOWER(Raw_Export!F68)),Cleanup_Rules!$G$6:$G$60,0)),"UNMAPPED"))</f>
        <v>Urgent</v>
      </c>
      <c r="G68" s="19" t="str">
        <f aca="false">IF(A68="","",IFERROR(INDEX(Cleanup_Rules!$K$6:$K$60,MATCH(TRIM(LOWER(Raw_Export!G68)),Cleanup_Rules!$J$6:$J$60,0)),"UNMAPPED"))</f>
        <v>In-house Maintenance</v>
      </c>
      <c r="H68" s="19" t="str">
        <f aca="false">IF(A68="","",IFERROR(INDEX(Cleanup_Rules!$N$6:$N$60,MATCH(TRIM(LOWER(Raw_Export!H68)),Cleanup_Rules!$M$6:$M$60,0)),"UNMAPPED"))</f>
        <v>Completed</v>
      </c>
      <c r="I68" s="32" t="n">
        <f aca="false">IF(OR(A68="",Raw_Export!I68=""),"",Raw_Export!I68)</f>
        <v>46224</v>
      </c>
      <c r="J68" s="34" t="n">
        <f aca="false">IF(A68="","",IF(Raw_Export!J68="",0,IF(ISNUMBER(Raw_Export!J68),Raw_Export!J68,VALUE(SUBSTITUTE(SUBSTITUTE(Raw_Export!J68,"$",""),",","")))))</f>
        <v>0</v>
      </c>
      <c r="K68" s="20" t="str">
        <f aca="false">IF(A68="","",IF(COUNTIF($A$6:A68,A68)&gt;1,"Duplicate",""))</f>
        <v/>
      </c>
      <c r="L68" s="19" t="str">
        <f aca="false">IF(A68="","",IF(AND(H68="Completed",I68=""),"No completion date",IF(AND(I68&lt;&gt;"",I68&lt;B68),"Completed before created","")))</f>
        <v/>
      </c>
      <c r="M68" s="20" t="str">
        <f aca="false">IF(A68="","",IF(K68="Duplicate","No","Yes"))</f>
        <v>Yes</v>
      </c>
      <c r="N68" s="20" t="n">
        <f aca="false">IF(OR(A68="",H68&lt;&gt;"Completed",L68&lt;&gt;""),"",I68-B68)</f>
        <v>2</v>
      </c>
      <c r="O68" s="20" t="n">
        <f aca="false">IF(A68="","",IFERROR(INDEX(Cleanup_Rules!$Q$6:$Q$8,MATCH(F68,Cleanup_Rules!$P$6:$P$8,0)),""))</f>
        <v>3</v>
      </c>
      <c r="P68" s="20" t="str">
        <f aca="false">IF(OR(N68="",O68=""),"",IF(N68&lt;=O68,"Yes","No"))</f>
        <v>Yes</v>
      </c>
      <c r="Q68" s="19" t="str">
        <f aca="false">IF(A68="","",MID(IF(NOT(EXACT(TRIM(Raw_Export!C68),D68))," · property","")&amp;IF(NOT(EXACT(TRIM(Raw_Export!E68),E68))," · category","")&amp;IF(NOT(EXACT(TRIM(Raw_Export!F68),F68))," · priority","")&amp;IF(NOT(EXACT(TRIM(Raw_Export!G68),G68))," · vendor","")&amp;IF(NOT(EXACT(TRIM(Raw_Export!H68),H68))," · status","")&amp;IF(ISTEXT(Raw_Export!J68)," · cost was text",""),4,200))</f>
        <v/>
      </c>
      <c r="R68" s="20" t="n">
        <f aca="false">IF(A68="","",IF(OR(LEN(Q68)&gt;0,K68&lt;&gt;"",L68&lt;&gt;""),1,0))</f>
        <v>0</v>
      </c>
    </row>
    <row r="69" customFormat="false" ht="15" hidden="false" customHeight="false" outlineLevel="0" collapsed="false">
      <c r="A69" s="19" t="str">
        <f aca="false">IF(Raw_Export!A69="","",Raw_Export!A69)</f>
        <v>WO-24214</v>
      </c>
      <c r="B69" s="32" t="n">
        <f aca="false">IF(A69="","",Raw_Export!B69)</f>
        <v>46222</v>
      </c>
      <c r="C69" s="33" t="n">
        <f aca="false">IF(A69="","",DATE(YEAR(B69),MONTH(B69),1))</f>
        <v>46204</v>
      </c>
      <c r="D69" s="19" t="str">
        <f aca="false">IF(A69="","",IFERROR(INDEX(Cleanup_Rules!$B$6:$B$60,MATCH(TRIM(LOWER(Raw_Export!C69)),Cleanup_Rules!$A$6:$A$60,0)),"UNMAPPED"))</f>
        <v>Mill Creek Townhomes</v>
      </c>
      <c r="E69" s="19" t="str">
        <f aca="false">IF(A69="","",IFERROR(INDEX(Cleanup_Rules!$E$6:$E$60,MATCH(TRIM(LOWER(Raw_Export!E69)),Cleanup_Rules!$D$6:$D$60,0)),"UNMAPPED"))</f>
        <v>Plumbing</v>
      </c>
      <c r="F69" s="19" t="str">
        <f aca="false">IF(A69="","",IFERROR(INDEX(Cleanup_Rules!$H$6:$H$60,MATCH(TRIM(LOWER(Raw_Export!F69)),Cleanup_Rules!$G$6:$G$60,0)),"UNMAPPED"))</f>
        <v>Routine</v>
      </c>
      <c r="G69" s="19" t="str">
        <f aca="false">IF(A69="","",IFERROR(INDEX(Cleanup_Rules!$K$6:$K$60,MATCH(TRIM(LOWER(Raw_Export!G69)),Cleanup_Rules!$J$6:$J$60,0)),"UNMAPPED"))</f>
        <v>In-house Maintenance</v>
      </c>
      <c r="H69" s="19" t="str">
        <f aca="false">IF(A69="","",IFERROR(INDEX(Cleanup_Rules!$N$6:$N$60,MATCH(TRIM(LOWER(Raw_Export!H69)),Cleanup_Rules!$M$6:$M$60,0)),"UNMAPPED"))</f>
        <v>Completed</v>
      </c>
      <c r="I69" s="32" t="n">
        <f aca="false">IF(OR(A69="",Raw_Export!I69=""),"",Raw_Export!I69)</f>
        <v>46227</v>
      </c>
      <c r="J69" s="34" t="n">
        <f aca="false">IF(A69="","",IF(Raw_Export!J69="",0,IF(ISNUMBER(Raw_Export!J69),Raw_Export!J69,VALUE(SUBSTITUTE(SUBSTITUTE(Raw_Export!J69,"$",""),",","")))))</f>
        <v>35.9</v>
      </c>
      <c r="K69" s="20" t="str">
        <f aca="false">IF(A69="","",IF(COUNTIF($A$6:A69,A69)&gt;1,"Duplicate",""))</f>
        <v/>
      </c>
      <c r="L69" s="19" t="str">
        <f aca="false">IF(A69="","",IF(AND(H69="Completed",I69=""),"No completion date",IF(AND(I69&lt;&gt;"",I69&lt;B69),"Completed before created","")))</f>
        <v/>
      </c>
      <c r="M69" s="20" t="str">
        <f aca="false">IF(A69="","",IF(K69="Duplicate","No","Yes"))</f>
        <v>Yes</v>
      </c>
      <c r="N69" s="20" t="n">
        <f aca="false">IF(OR(A69="",H69&lt;&gt;"Completed",L69&lt;&gt;""),"",I69-B69)</f>
        <v>5</v>
      </c>
      <c r="O69" s="20" t="n">
        <f aca="false">IF(A69="","",IFERROR(INDEX(Cleanup_Rules!$Q$6:$Q$8,MATCH(F69,Cleanup_Rules!$P$6:$P$8,0)),""))</f>
        <v>7</v>
      </c>
      <c r="P69" s="20" t="str">
        <f aca="false">IF(OR(N69="",O69=""),"",IF(N69&lt;=O69,"Yes","No"))</f>
        <v>Yes</v>
      </c>
      <c r="Q69" s="19" t="str">
        <f aca="false">IF(A69="","",MID(IF(NOT(EXACT(TRIM(Raw_Export!C69),D69))," · property","")&amp;IF(NOT(EXACT(TRIM(Raw_Export!E69),E69))," · category","")&amp;IF(NOT(EXACT(TRIM(Raw_Export!F69),F69))," · priority","")&amp;IF(NOT(EXACT(TRIM(Raw_Export!G69),G69))," · vendor","")&amp;IF(NOT(EXACT(TRIM(Raw_Export!H69),H69))," · status","")&amp;IF(ISTEXT(Raw_Export!J69)," · cost was text",""),4,200))</f>
        <v/>
      </c>
      <c r="R69" s="20" t="n">
        <f aca="false">IF(A69="","",IF(OR(LEN(Q69)&gt;0,K69&lt;&gt;"",L69&lt;&gt;""),1,0))</f>
        <v>0</v>
      </c>
    </row>
    <row r="70" customFormat="false" ht="15" hidden="false" customHeight="false" outlineLevel="0" collapsed="false">
      <c r="A70" s="19" t="str">
        <f aca="false">IF(Raw_Export!A70="","",Raw_Export!A70)</f>
        <v>WO-24216</v>
      </c>
      <c r="B70" s="32" t="n">
        <f aca="false">IF(A70="","",Raw_Export!B70)</f>
        <v>46222</v>
      </c>
      <c r="C70" s="33" t="n">
        <f aca="false">IF(A70="","",DATE(YEAR(B70),MONTH(B70),1))</f>
        <v>46204</v>
      </c>
      <c r="D70" s="19" t="str">
        <f aca="false">IF(A70="","",IFERROR(INDEX(Cleanup_Rules!$B$6:$B$60,MATCH(TRIM(LOWER(Raw_Export!C70)),Cleanup_Rules!$A$6:$A$60,0)),"UNMAPPED"))</f>
        <v>Mill Creek Townhomes</v>
      </c>
      <c r="E70" s="19" t="str">
        <f aca="false">IF(A70="","",IFERROR(INDEX(Cleanup_Rules!$E$6:$E$60,MATCH(TRIM(LOWER(Raw_Export!E70)),Cleanup_Rules!$D$6:$D$60,0)),"UNMAPPED"))</f>
        <v>HVAC</v>
      </c>
      <c r="F70" s="19" t="str">
        <f aca="false">IF(A70="","",IFERROR(INDEX(Cleanup_Rules!$H$6:$H$60,MATCH(TRIM(LOWER(Raw_Export!F70)),Cleanup_Rules!$G$6:$G$60,0)),"UNMAPPED"))</f>
        <v>Routine</v>
      </c>
      <c r="G70" s="19" t="str">
        <f aca="false">IF(A70="","",IFERROR(INDEX(Cleanup_Rules!$K$6:$K$60,MATCH(TRIM(LOWER(Raw_Export!G70)),Cleanup_Rules!$J$6:$J$60,0)),"UNMAPPED"))</f>
        <v>In-house Maintenance</v>
      </c>
      <c r="H70" s="19" t="str">
        <f aca="false">IF(A70="","",IFERROR(INDEX(Cleanup_Rules!$N$6:$N$60,MATCH(TRIM(LOWER(Raw_Export!H70)),Cleanup_Rules!$M$6:$M$60,0)),"UNMAPPED"))</f>
        <v>Completed</v>
      </c>
      <c r="I70" s="32" t="n">
        <f aca="false">IF(OR(A70="",Raw_Export!I70=""),"",Raw_Export!I70)</f>
        <v>46226</v>
      </c>
      <c r="J70" s="34" t="n">
        <f aca="false">IF(A70="","",IF(Raw_Export!J70="",0,IF(ISNUMBER(Raw_Export!J70),Raw_Export!J70,VALUE(SUBSTITUTE(SUBSTITUTE(Raw_Export!J70,"$",""),",","")))))</f>
        <v>90.78</v>
      </c>
      <c r="K70" s="20" t="str">
        <f aca="false">IF(A70="","",IF(COUNTIF($A$6:A70,A70)&gt;1,"Duplicate",""))</f>
        <v/>
      </c>
      <c r="L70" s="19" t="str">
        <f aca="false">IF(A70="","",IF(AND(H70="Completed",I70=""),"No completion date",IF(AND(I70&lt;&gt;"",I70&lt;B70),"Completed before created","")))</f>
        <v/>
      </c>
      <c r="M70" s="20" t="str">
        <f aca="false">IF(A70="","",IF(K70="Duplicate","No","Yes"))</f>
        <v>Yes</v>
      </c>
      <c r="N70" s="20" t="n">
        <f aca="false">IF(OR(A70="",H70&lt;&gt;"Completed",L70&lt;&gt;""),"",I70-B70)</f>
        <v>4</v>
      </c>
      <c r="O70" s="20" t="n">
        <f aca="false">IF(A70="","",IFERROR(INDEX(Cleanup_Rules!$Q$6:$Q$8,MATCH(F70,Cleanup_Rules!$P$6:$P$8,0)),""))</f>
        <v>7</v>
      </c>
      <c r="P70" s="20" t="str">
        <f aca="false">IF(OR(N70="",O70=""),"",IF(N70&lt;=O70,"Yes","No"))</f>
        <v>Yes</v>
      </c>
      <c r="Q70" s="19" t="str">
        <f aca="false">IF(A70="","",MID(IF(NOT(EXACT(TRIM(Raw_Export!C70),D70))," · property","")&amp;IF(NOT(EXACT(TRIM(Raw_Export!E70),E70))," · category","")&amp;IF(NOT(EXACT(TRIM(Raw_Export!F70),F70))," · priority","")&amp;IF(NOT(EXACT(TRIM(Raw_Export!G70),G70))," · vendor","")&amp;IF(NOT(EXACT(TRIM(Raw_Export!H70),H70))," · status","")&amp;IF(ISTEXT(Raw_Export!J70)," · cost was text",""),4,200))</f>
        <v>property</v>
      </c>
      <c r="R70" s="20" t="n">
        <f aca="false">IF(A70="","",IF(OR(LEN(Q70)&gt;0,K70&lt;&gt;"",L70&lt;&gt;""),1,0))</f>
        <v>1</v>
      </c>
    </row>
    <row r="71" customFormat="false" ht="15" hidden="false" customHeight="false" outlineLevel="0" collapsed="false">
      <c r="A71" s="19" t="str">
        <f aca="false">IF(Raw_Export!A71="","",Raw_Export!A71)</f>
        <v>WO-24219</v>
      </c>
      <c r="B71" s="32" t="n">
        <f aca="false">IF(A71="","",Raw_Export!B71)</f>
        <v>46223</v>
      </c>
      <c r="C71" s="33" t="n">
        <f aca="false">IF(A71="","",DATE(YEAR(B71),MONTH(B71),1))</f>
        <v>46204</v>
      </c>
      <c r="D71" s="19" t="str">
        <f aca="false">IF(A71="","",IFERROR(INDEX(Cleanup_Rules!$B$6:$B$60,MATCH(TRIM(LOWER(Raw_Export!C71)),Cleanup_Rules!$A$6:$A$60,0)),"UNMAPPED"))</f>
        <v>Harbor Point Lofts</v>
      </c>
      <c r="E71" s="19" t="str">
        <f aca="false">IF(A71="","",IFERROR(INDEX(Cleanup_Rules!$E$6:$E$60,MATCH(TRIM(LOWER(Raw_Export!E71)),Cleanup_Rules!$D$6:$D$60,0)),"UNMAPPED"))</f>
        <v>General Repair</v>
      </c>
      <c r="F71" s="19" t="str">
        <f aca="false">IF(A71="","",IFERROR(INDEX(Cleanup_Rules!$H$6:$H$60,MATCH(TRIM(LOWER(Raw_Export!F71)),Cleanup_Rules!$G$6:$G$60,0)),"UNMAPPED"))</f>
        <v>Routine</v>
      </c>
      <c r="G71" s="19" t="str">
        <f aca="false">IF(A71="","",IFERROR(INDEX(Cleanup_Rules!$K$6:$K$60,MATCH(TRIM(LOWER(Raw_Export!G71)),Cleanup_Rules!$J$6:$J$60,0)),"UNMAPPED"))</f>
        <v>In-house Maintenance</v>
      </c>
      <c r="H71" s="19" t="str">
        <f aca="false">IF(A71="","",IFERROR(INDEX(Cleanup_Rules!$N$6:$N$60,MATCH(TRIM(LOWER(Raw_Export!H71)),Cleanup_Rules!$M$6:$M$60,0)),"UNMAPPED"))</f>
        <v>Completed</v>
      </c>
      <c r="I71" s="32" t="n">
        <f aca="false">IF(OR(A71="",Raw_Export!I71=""),"",Raw_Export!I71)</f>
        <v>46229</v>
      </c>
      <c r="J71" s="34" t="n">
        <f aca="false">IF(A71="","",IF(Raw_Export!J71="",0,IF(ISNUMBER(Raw_Export!J71),Raw_Export!J71,VALUE(SUBSTITUTE(SUBSTITUTE(Raw_Export!J71,"$",""),",","")))))</f>
        <v>64.84</v>
      </c>
      <c r="K71" s="20" t="str">
        <f aca="false">IF(A71="","",IF(COUNTIF($A$6:A71,A71)&gt;1,"Duplicate",""))</f>
        <v/>
      </c>
      <c r="L71" s="19" t="str">
        <f aca="false">IF(A71="","",IF(AND(H71="Completed",I71=""),"No completion date",IF(AND(I71&lt;&gt;"",I71&lt;B71),"Completed before created","")))</f>
        <v/>
      </c>
      <c r="M71" s="20" t="str">
        <f aca="false">IF(A71="","",IF(K71="Duplicate","No","Yes"))</f>
        <v>Yes</v>
      </c>
      <c r="N71" s="20" t="n">
        <f aca="false">IF(OR(A71="",H71&lt;&gt;"Completed",L71&lt;&gt;""),"",I71-B71)</f>
        <v>6</v>
      </c>
      <c r="O71" s="20" t="n">
        <f aca="false">IF(A71="","",IFERROR(INDEX(Cleanup_Rules!$Q$6:$Q$8,MATCH(F71,Cleanup_Rules!$P$6:$P$8,0)),""))</f>
        <v>7</v>
      </c>
      <c r="P71" s="20" t="str">
        <f aca="false">IF(OR(N71="",O71=""),"",IF(N71&lt;=O71,"Yes","No"))</f>
        <v>Yes</v>
      </c>
      <c r="Q71" s="19" t="str">
        <f aca="false">IF(A71="","",MID(IF(NOT(EXACT(TRIM(Raw_Export!C71),D71))," · property","")&amp;IF(NOT(EXACT(TRIM(Raw_Export!E71),E71))," · category","")&amp;IF(NOT(EXACT(TRIM(Raw_Export!F71),F71))," · priority","")&amp;IF(NOT(EXACT(TRIM(Raw_Export!G71),G71))," · vendor","")&amp;IF(NOT(EXACT(TRIM(Raw_Export!H71),H71))," · status","")&amp;IF(ISTEXT(Raw_Export!J71)," · cost was text",""),4,200))</f>
        <v>category</v>
      </c>
      <c r="R71" s="20" t="n">
        <f aca="false">IF(A71="","",IF(OR(LEN(Q71)&gt;0,K71&lt;&gt;"",L71&lt;&gt;""),1,0))</f>
        <v>1</v>
      </c>
    </row>
    <row r="72" customFormat="false" ht="15" hidden="false" customHeight="false" outlineLevel="0" collapsed="false">
      <c r="A72" s="19" t="str">
        <f aca="false">IF(Raw_Export!A72="","",Raw_Export!A72)</f>
        <v>WO-24221</v>
      </c>
      <c r="B72" s="32" t="n">
        <f aca="false">IF(A72="","",Raw_Export!B72)</f>
        <v>46223</v>
      </c>
      <c r="C72" s="33" t="n">
        <f aca="false">IF(A72="","",DATE(YEAR(B72),MONTH(B72),1))</f>
        <v>46204</v>
      </c>
      <c r="D72" s="19" t="str">
        <f aca="false">IF(A72="","",IFERROR(INDEX(Cleanup_Rules!$B$6:$B$60,MATCH(TRIM(LOWER(Raw_Export!C72)),Cleanup_Rules!$A$6:$A$60,0)),"UNMAPPED"))</f>
        <v>Harbor Point Lofts</v>
      </c>
      <c r="E72" s="19" t="str">
        <f aca="false">IF(A72="","",IFERROR(INDEX(Cleanup_Rules!$E$6:$E$60,MATCH(TRIM(LOWER(Raw_Export!E72)),Cleanup_Rules!$D$6:$D$60,0)),"UNMAPPED"))</f>
        <v>Appliance</v>
      </c>
      <c r="F72" s="19" t="str">
        <f aca="false">IF(A72="","",IFERROR(INDEX(Cleanup_Rules!$H$6:$H$60,MATCH(TRIM(LOWER(Raw_Export!F72)),Cleanup_Rules!$G$6:$G$60,0)),"UNMAPPED"))</f>
        <v>Routine</v>
      </c>
      <c r="G72" s="19" t="str">
        <f aca="false">IF(A72="","",IFERROR(INDEX(Cleanup_Rules!$K$6:$K$60,MATCH(TRIM(LOWER(Raw_Export!G72)),Cleanup_Rules!$J$6:$J$60,0)),"UNMAPPED"))</f>
        <v>In-house Maintenance</v>
      </c>
      <c r="H72" s="19" t="str">
        <f aca="false">IF(A72="","",IFERROR(INDEX(Cleanup_Rules!$N$6:$N$60,MATCH(TRIM(LOWER(Raw_Export!H72)),Cleanup_Rules!$M$6:$M$60,0)),"UNMAPPED"))</f>
        <v>Completed</v>
      </c>
      <c r="I72" s="32" t="n">
        <f aca="false">IF(OR(A72="",Raw_Export!I72=""),"",Raw_Export!I72)</f>
        <v>46229</v>
      </c>
      <c r="J72" s="34" t="n">
        <f aca="false">IF(A72="","",IF(Raw_Export!J72="",0,IF(ISNUMBER(Raw_Export!J72),Raw_Export!J72,VALUE(SUBSTITUTE(SUBSTITUTE(Raw_Export!J72,"$",""),",","")))))</f>
        <v>157.52</v>
      </c>
      <c r="K72" s="20" t="str">
        <f aca="false">IF(A72="","",IF(COUNTIF($A$6:A72,A72)&gt;1,"Duplicate",""))</f>
        <v/>
      </c>
      <c r="L72" s="19" t="str">
        <f aca="false">IF(A72="","",IF(AND(H72="Completed",I72=""),"No completion date",IF(AND(I72&lt;&gt;"",I72&lt;B72),"Completed before created","")))</f>
        <v/>
      </c>
      <c r="M72" s="20" t="str">
        <f aca="false">IF(A72="","",IF(K72="Duplicate","No","Yes"))</f>
        <v>Yes</v>
      </c>
      <c r="N72" s="20" t="n">
        <f aca="false">IF(OR(A72="",H72&lt;&gt;"Completed",L72&lt;&gt;""),"",I72-B72)</f>
        <v>6</v>
      </c>
      <c r="O72" s="20" t="n">
        <f aca="false">IF(A72="","",IFERROR(INDEX(Cleanup_Rules!$Q$6:$Q$8,MATCH(F72,Cleanup_Rules!$P$6:$P$8,0)),""))</f>
        <v>7</v>
      </c>
      <c r="P72" s="20" t="str">
        <f aca="false">IF(OR(N72="",O72=""),"",IF(N72&lt;=O72,"Yes","No"))</f>
        <v>Yes</v>
      </c>
      <c r="Q72" s="19" t="str">
        <f aca="false">IF(A72="","",MID(IF(NOT(EXACT(TRIM(Raw_Export!C72),D72))," · property","")&amp;IF(NOT(EXACT(TRIM(Raw_Export!E72),E72))," · category","")&amp;IF(NOT(EXACT(TRIM(Raw_Export!F72),F72))," · priority","")&amp;IF(NOT(EXACT(TRIM(Raw_Export!G72),G72))," · vendor","")&amp;IF(NOT(EXACT(TRIM(Raw_Export!H72),H72))," · status","")&amp;IF(ISTEXT(Raw_Export!J72)," · cost was text",""),4,200))</f>
        <v/>
      </c>
      <c r="R72" s="20" t="n">
        <f aca="false">IF(A72="","",IF(OR(LEN(Q72)&gt;0,K72&lt;&gt;"",L72&lt;&gt;""),1,0))</f>
        <v>0</v>
      </c>
    </row>
    <row r="73" customFormat="false" ht="15" hidden="false" customHeight="false" outlineLevel="0" collapsed="false">
      <c r="A73" s="19" t="str">
        <f aca="false">IF(Raw_Export!A73="","",Raw_Export!A73)</f>
        <v>WO-24223</v>
      </c>
      <c r="B73" s="32" t="n">
        <f aca="false">IF(A73="","",Raw_Export!B73)</f>
        <v>46223</v>
      </c>
      <c r="C73" s="33" t="n">
        <f aca="false">IF(A73="","",DATE(YEAR(B73),MONTH(B73),1))</f>
        <v>46204</v>
      </c>
      <c r="D73" s="19" t="str">
        <f aca="false">IF(A73="","",IFERROR(INDEX(Cleanup_Rules!$B$6:$B$60,MATCH(TRIM(LOWER(Raw_Export!C73)),Cleanup_Rules!$A$6:$A$60,0)),"UNMAPPED"))</f>
        <v>Harbor Point Lofts</v>
      </c>
      <c r="E73" s="19" t="str">
        <f aca="false">IF(A73="","",IFERROR(INDEX(Cleanup_Rules!$E$6:$E$60,MATCH(TRIM(LOWER(Raw_Export!E73)),Cleanup_Rules!$D$6:$D$60,0)),"UNMAPPED"))</f>
        <v>General Repair</v>
      </c>
      <c r="F73" s="19" t="str">
        <f aca="false">IF(A73="","",IFERROR(INDEX(Cleanup_Rules!$H$6:$H$60,MATCH(TRIM(LOWER(Raw_Export!F73)),Cleanup_Rules!$G$6:$G$60,0)),"UNMAPPED"))</f>
        <v>Routine</v>
      </c>
      <c r="G73" s="19" t="str">
        <f aca="false">IF(A73="","",IFERROR(INDEX(Cleanup_Rules!$K$6:$K$60,MATCH(TRIM(LOWER(Raw_Export!G73)),Cleanup_Rules!$J$6:$J$60,0)),"UNMAPPED"))</f>
        <v>In-house Maintenance</v>
      </c>
      <c r="H73" s="19" t="str">
        <f aca="false">IF(A73="","",IFERROR(INDEX(Cleanup_Rules!$N$6:$N$60,MATCH(TRIM(LOWER(Raw_Export!H73)),Cleanup_Rules!$M$6:$M$60,0)),"UNMAPPED"))</f>
        <v>Completed</v>
      </c>
      <c r="I73" s="32" t="n">
        <f aca="false">IF(OR(A73="",Raw_Export!I73=""),"",Raw_Export!I73)</f>
        <v>46230</v>
      </c>
      <c r="J73" s="34" t="n">
        <f aca="false">IF(A73="","",IF(Raw_Export!J73="",0,IF(ISNUMBER(Raw_Export!J73),Raw_Export!J73,VALUE(SUBSTITUTE(SUBSTITUTE(Raw_Export!J73,"$",""),",","")))))</f>
        <v>131.44</v>
      </c>
      <c r="K73" s="20" t="str">
        <f aca="false">IF(A73="","",IF(COUNTIF($A$6:A73,A73)&gt;1,"Duplicate",""))</f>
        <v/>
      </c>
      <c r="L73" s="19" t="str">
        <f aca="false">IF(A73="","",IF(AND(H73="Completed",I73=""),"No completion date",IF(AND(I73&lt;&gt;"",I73&lt;B73),"Completed before created","")))</f>
        <v/>
      </c>
      <c r="M73" s="20" t="str">
        <f aca="false">IF(A73="","",IF(K73="Duplicate","No","Yes"))</f>
        <v>Yes</v>
      </c>
      <c r="N73" s="20" t="n">
        <f aca="false">IF(OR(A73="",H73&lt;&gt;"Completed",L73&lt;&gt;""),"",I73-B73)</f>
        <v>7</v>
      </c>
      <c r="O73" s="20" t="n">
        <f aca="false">IF(A73="","",IFERROR(INDEX(Cleanup_Rules!$Q$6:$Q$8,MATCH(F73,Cleanup_Rules!$P$6:$P$8,0)),""))</f>
        <v>7</v>
      </c>
      <c r="P73" s="20" t="str">
        <f aca="false">IF(OR(N73="",O73=""),"",IF(N73&lt;=O73,"Yes","No"))</f>
        <v>Yes</v>
      </c>
      <c r="Q73" s="19" t="str">
        <f aca="false">IF(A73="","",MID(IF(NOT(EXACT(TRIM(Raw_Export!C73),D73))," · property","")&amp;IF(NOT(EXACT(TRIM(Raw_Export!E73),E73))," · category","")&amp;IF(NOT(EXACT(TRIM(Raw_Export!F73),F73))," · priority","")&amp;IF(NOT(EXACT(TRIM(Raw_Export!G73),G73))," · vendor","")&amp;IF(NOT(EXACT(TRIM(Raw_Export!H73),H73))," · status","")&amp;IF(ISTEXT(Raw_Export!J73)," · cost was text",""),4,200))</f>
        <v>property · vendor</v>
      </c>
      <c r="R73" s="20" t="n">
        <f aca="false">IF(A73="","",IF(OR(LEN(Q73)&gt;0,K73&lt;&gt;"",L73&lt;&gt;""),1,0))</f>
        <v>1</v>
      </c>
    </row>
    <row r="74" customFormat="false" ht="15" hidden="false" customHeight="false" outlineLevel="0" collapsed="false">
      <c r="A74" s="19" t="str">
        <f aca="false">IF(Raw_Export!A74="","",Raw_Export!A74)</f>
        <v>WO-24225</v>
      </c>
      <c r="B74" s="32" t="n">
        <f aca="false">IF(A74="","",Raw_Export!B74)</f>
        <v>46224</v>
      </c>
      <c r="C74" s="33" t="n">
        <f aca="false">IF(A74="","",DATE(YEAR(B74),MONTH(B74),1))</f>
        <v>46204</v>
      </c>
      <c r="D74" s="19" t="str">
        <f aca="false">IF(A74="","",IFERROR(INDEX(Cleanup_Rules!$B$6:$B$60,MATCH(TRIM(LOWER(Raw_Export!C74)),Cleanup_Rules!$A$6:$A$60,0)),"UNMAPPED"))</f>
        <v>Oakview Apartments</v>
      </c>
      <c r="E74" s="19" t="str">
        <f aca="false">IF(A74="","",IFERROR(INDEX(Cleanup_Rules!$E$6:$E$60,MATCH(TRIM(LOWER(Raw_Export!E74)),Cleanup_Rules!$D$6:$D$60,0)),"UNMAPPED"))</f>
        <v>Electrical</v>
      </c>
      <c r="F74" s="19" t="str">
        <f aca="false">IF(A74="","",IFERROR(INDEX(Cleanup_Rules!$H$6:$H$60,MATCH(TRIM(LOWER(Raw_Export!F74)),Cleanup_Rules!$G$6:$G$60,0)),"UNMAPPED"))</f>
        <v>Emergency</v>
      </c>
      <c r="G74" s="19" t="str">
        <f aca="false">IF(A74="","",IFERROR(INDEX(Cleanup_Rules!$K$6:$K$60,MATCH(TRIM(LOWER(Raw_Export!G74)),Cleanup_Rules!$J$6:$J$60,0)),"UNMAPPED"))</f>
        <v>Bright Spark Electric</v>
      </c>
      <c r="H74" s="19" t="str">
        <f aca="false">IF(A74="","",IFERROR(INDEX(Cleanup_Rules!$N$6:$N$60,MATCH(TRIM(LOWER(Raw_Export!H74)),Cleanup_Rules!$M$6:$M$60,0)),"UNMAPPED"))</f>
        <v>Completed</v>
      </c>
      <c r="I74" s="32" t="n">
        <f aca="false">IF(OR(A74="",Raw_Export!I74=""),"",Raw_Export!I74)</f>
        <v>46224</v>
      </c>
      <c r="J74" s="34" t="n">
        <f aca="false">IF(A74="","",IF(Raw_Export!J74="",0,IF(ISNUMBER(Raw_Export!J74),Raw_Export!J74,VALUE(SUBSTITUTE(SUBSTITUTE(Raw_Export!J74,"$",""),",","")))))</f>
        <v>680.4</v>
      </c>
      <c r="K74" s="20" t="str">
        <f aca="false">IF(A74="","",IF(COUNTIF($A$6:A74,A74)&gt;1,"Duplicate",""))</f>
        <v/>
      </c>
      <c r="L74" s="19" t="str">
        <f aca="false">IF(A74="","",IF(AND(H74="Completed",I74=""),"No completion date",IF(AND(I74&lt;&gt;"",I74&lt;B74),"Completed before created","")))</f>
        <v/>
      </c>
      <c r="M74" s="20" t="str">
        <f aca="false">IF(A74="","",IF(K74="Duplicate","No","Yes"))</f>
        <v>Yes</v>
      </c>
      <c r="N74" s="20" t="n">
        <f aca="false">IF(OR(A74="",H74&lt;&gt;"Completed",L74&lt;&gt;""),"",I74-B74)</f>
        <v>0</v>
      </c>
      <c r="O74" s="20" t="n">
        <f aca="false">IF(A74="","",IFERROR(INDEX(Cleanup_Rules!$Q$6:$Q$8,MATCH(F74,Cleanup_Rules!$P$6:$P$8,0)),""))</f>
        <v>1</v>
      </c>
      <c r="P74" s="20" t="str">
        <f aca="false">IF(OR(N74="",O74=""),"",IF(N74&lt;=O74,"Yes","No"))</f>
        <v>Yes</v>
      </c>
      <c r="Q74" s="19" t="str">
        <f aca="false">IF(A74="","",MID(IF(NOT(EXACT(TRIM(Raw_Export!C74),D74))," · property","")&amp;IF(NOT(EXACT(TRIM(Raw_Export!E74),E74))," · category","")&amp;IF(NOT(EXACT(TRIM(Raw_Export!F74),F74))," · priority","")&amp;IF(NOT(EXACT(TRIM(Raw_Export!G74),G74))," · vendor","")&amp;IF(NOT(EXACT(TRIM(Raw_Export!H74),H74))," · status","")&amp;IF(ISTEXT(Raw_Export!J74)," · cost was text",""),4,200))</f>
        <v>property · priority</v>
      </c>
      <c r="R74" s="20" t="n">
        <f aca="false">IF(A74="","",IF(OR(LEN(Q74)&gt;0,K74&lt;&gt;"",L74&lt;&gt;""),1,0))</f>
        <v>1</v>
      </c>
    </row>
    <row r="75" customFormat="false" ht="15" hidden="false" customHeight="false" outlineLevel="0" collapsed="false">
      <c r="A75" s="19" t="str">
        <f aca="false">IF(Raw_Export!A75="","",Raw_Export!A75)</f>
        <v>WO-24226</v>
      </c>
      <c r="B75" s="32" t="n">
        <f aca="false">IF(A75="","",Raw_Export!B75)</f>
        <v>46224</v>
      </c>
      <c r="C75" s="33" t="n">
        <f aca="false">IF(A75="","",DATE(YEAR(B75),MONTH(B75),1))</f>
        <v>46204</v>
      </c>
      <c r="D75" s="19" t="str">
        <f aca="false">IF(A75="","",IFERROR(INDEX(Cleanup_Rules!$B$6:$B$60,MATCH(TRIM(LOWER(Raw_Export!C75)),Cleanup_Rules!$A$6:$A$60,0)),"UNMAPPED"))</f>
        <v>Oakview Apartments</v>
      </c>
      <c r="E75" s="19" t="str">
        <f aca="false">IF(A75="","",IFERROR(INDEX(Cleanup_Rules!$E$6:$E$60,MATCH(TRIM(LOWER(Raw_Export!E75)),Cleanup_Rules!$D$6:$D$60,0)),"UNMAPPED"))</f>
        <v>Plumbing</v>
      </c>
      <c r="F75" s="19" t="str">
        <f aca="false">IF(A75="","",IFERROR(INDEX(Cleanup_Rules!$H$6:$H$60,MATCH(TRIM(LOWER(Raw_Export!F75)),Cleanup_Rules!$G$6:$G$60,0)),"UNMAPPED"))</f>
        <v>Urgent</v>
      </c>
      <c r="G75" s="19" t="str">
        <f aca="false">IF(A75="","",IFERROR(INDEX(Cleanup_Rules!$K$6:$K$60,MATCH(TRIM(LOWER(Raw_Export!G75)),Cleanup_Rules!$J$6:$J$60,0)),"UNMAPPED"))</f>
        <v>FastFlow Plumbing</v>
      </c>
      <c r="H75" s="19" t="str">
        <f aca="false">IF(A75="","",IFERROR(INDEX(Cleanup_Rules!$N$6:$N$60,MATCH(TRIM(LOWER(Raw_Export!H75)),Cleanup_Rules!$M$6:$M$60,0)),"UNMAPPED"))</f>
        <v>Completed</v>
      </c>
      <c r="I75" s="32" t="n">
        <f aca="false">IF(OR(A75="",Raw_Export!I75=""),"",Raw_Export!I75)</f>
        <v>46226</v>
      </c>
      <c r="J75" s="34" t="n">
        <f aca="false">IF(A75="","",IF(Raw_Export!J75="",0,IF(ISNUMBER(Raw_Export!J75),Raw_Export!J75,VALUE(SUBSTITUTE(SUBSTITUTE(Raw_Export!J75,"$",""),",","")))))</f>
        <v>739.73</v>
      </c>
      <c r="K75" s="20" t="str">
        <f aca="false">IF(A75="","",IF(COUNTIF($A$6:A75,A75)&gt;1,"Duplicate",""))</f>
        <v/>
      </c>
      <c r="L75" s="19" t="str">
        <f aca="false">IF(A75="","",IF(AND(H75="Completed",I75=""),"No completion date",IF(AND(I75&lt;&gt;"",I75&lt;B75),"Completed before created","")))</f>
        <v/>
      </c>
      <c r="M75" s="20" t="str">
        <f aca="false">IF(A75="","",IF(K75="Duplicate","No","Yes"))</f>
        <v>Yes</v>
      </c>
      <c r="N75" s="20" t="n">
        <f aca="false">IF(OR(A75="",H75&lt;&gt;"Completed",L75&lt;&gt;""),"",I75-B75)</f>
        <v>2</v>
      </c>
      <c r="O75" s="20" t="n">
        <f aca="false">IF(A75="","",IFERROR(INDEX(Cleanup_Rules!$Q$6:$Q$8,MATCH(F75,Cleanup_Rules!$P$6:$P$8,0)),""))</f>
        <v>3</v>
      </c>
      <c r="P75" s="20" t="str">
        <f aca="false">IF(OR(N75="",O75=""),"",IF(N75&lt;=O75,"Yes","No"))</f>
        <v>Yes</v>
      </c>
      <c r="Q75" s="19" t="str">
        <f aca="false">IF(A75="","",MID(IF(NOT(EXACT(TRIM(Raw_Export!C75),D75))," · property","")&amp;IF(NOT(EXACT(TRIM(Raw_Export!E75),E75))," · category","")&amp;IF(NOT(EXACT(TRIM(Raw_Export!F75),F75))," · priority","")&amp;IF(NOT(EXACT(TRIM(Raw_Export!G75),G75))," · vendor","")&amp;IF(NOT(EXACT(TRIM(Raw_Export!H75),H75))," · status","")&amp;IF(ISTEXT(Raw_Export!J75)," · cost was text",""),4,200))</f>
        <v>category</v>
      </c>
      <c r="R75" s="20" t="n">
        <f aca="false">IF(A75="","",IF(OR(LEN(Q75)&gt;0,K75&lt;&gt;"",L75&lt;&gt;""),1,0))</f>
        <v>1</v>
      </c>
    </row>
    <row r="76" customFormat="false" ht="15" hidden="false" customHeight="false" outlineLevel="0" collapsed="false">
      <c r="A76" s="19" t="str">
        <f aca="false">IF(Raw_Export!A76="","",Raw_Export!A76)</f>
        <v>WO-24228</v>
      </c>
      <c r="B76" s="32" t="n">
        <f aca="false">IF(A76="","",Raw_Export!B76)</f>
        <v>46224</v>
      </c>
      <c r="C76" s="33" t="n">
        <f aca="false">IF(A76="","",DATE(YEAR(B76),MONTH(B76),1))</f>
        <v>46204</v>
      </c>
      <c r="D76" s="19" t="str">
        <f aca="false">IF(A76="","",IFERROR(INDEX(Cleanup_Rules!$B$6:$B$60,MATCH(TRIM(LOWER(Raw_Export!C76)),Cleanup_Rules!$A$6:$A$60,0)),"UNMAPPED"))</f>
        <v>Mill Creek Townhomes</v>
      </c>
      <c r="E76" s="19" t="str">
        <f aca="false">IF(A76="","",IFERROR(INDEX(Cleanup_Rules!$E$6:$E$60,MATCH(TRIM(LOWER(Raw_Export!E76)),Cleanup_Rules!$D$6:$D$60,0)),"UNMAPPED"))</f>
        <v>Pest Control</v>
      </c>
      <c r="F76" s="19" t="str">
        <f aca="false">IF(A76="","",IFERROR(INDEX(Cleanup_Rules!$H$6:$H$60,MATCH(TRIM(LOWER(Raw_Export!F76)),Cleanup_Rules!$G$6:$G$60,0)),"UNMAPPED"))</f>
        <v>Routine</v>
      </c>
      <c r="G76" s="19" t="str">
        <f aca="false">IF(A76="","",IFERROR(INDEX(Cleanup_Rules!$K$6:$K$60,MATCH(TRIM(LOWER(Raw_Export!G76)),Cleanup_Rules!$J$6:$J$60,0)),"UNMAPPED"))</f>
        <v>Shield Pest Control</v>
      </c>
      <c r="H76" s="19" t="str">
        <f aca="false">IF(A76="","",IFERROR(INDEX(Cleanup_Rules!$N$6:$N$60,MATCH(TRIM(LOWER(Raw_Export!H76)),Cleanup_Rules!$M$6:$M$60,0)),"UNMAPPED"))</f>
        <v>Completed</v>
      </c>
      <c r="I76" s="32" t="n">
        <f aca="false">IF(OR(A76="",Raw_Export!I76=""),"",Raw_Export!I76)</f>
        <v>46227</v>
      </c>
      <c r="J76" s="34" t="n">
        <f aca="false">IF(A76="","",IF(Raw_Export!J76="",0,IF(ISNUMBER(Raw_Export!J76),Raw_Export!J76,VALUE(SUBSTITUTE(SUBSTITUTE(Raw_Export!J76,"$",""),",","")))))</f>
        <v>256.32</v>
      </c>
      <c r="K76" s="20" t="str">
        <f aca="false">IF(A76="","",IF(COUNTIF($A$6:A76,A76)&gt;1,"Duplicate",""))</f>
        <v/>
      </c>
      <c r="L76" s="19" t="str">
        <f aca="false">IF(A76="","",IF(AND(H76="Completed",I76=""),"No completion date",IF(AND(I76&lt;&gt;"",I76&lt;B76),"Completed before created","")))</f>
        <v/>
      </c>
      <c r="M76" s="20" t="str">
        <f aca="false">IF(A76="","",IF(K76="Duplicate","No","Yes"))</f>
        <v>Yes</v>
      </c>
      <c r="N76" s="20" t="n">
        <f aca="false">IF(OR(A76="",H76&lt;&gt;"Completed",L76&lt;&gt;""),"",I76-B76)</f>
        <v>3</v>
      </c>
      <c r="O76" s="20" t="n">
        <f aca="false">IF(A76="","",IFERROR(INDEX(Cleanup_Rules!$Q$6:$Q$8,MATCH(F76,Cleanup_Rules!$P$6:$P$8,0)),""))</f>
        <v>7</v>
      </c>
      <c r="P76" s="20" t="str">
        <f aca="false">IF(OR(N76="",O76=""),"",IF(N76&lt;=O76,"Yes","No"))</f>
        <v>Yes</v>
      </c>
      <c r="Q76" s="19" t="str">
        <f aca="false">IF(A76="","",MID(IF(NOT(EXACT(TRIM(Raw_Export!C76),D76))," · property","")&amp;IF(NOT(EXACT(TRIM(Raw_Export!E76),E76))," · category","")&amp;IF(NOT(EXACT(TRIM(Raw_Export!F76),F76))," · priority","")&amp;IF(NOT(EXACT(TRIM(Raw_Export!G76),G76))," · vendor","")&amp;IF(NOT(EXACT(TRIM(Raw_Export!H76),H76))," · status","")&amp;IF(ISTEXT(Raw_Export!J76)," · cost was text",""),4,200))</f>
        <v/>
      </c>
      <c r="R76" s="20" t="n">
        <f aca="false">IF(A76="","",IF(OR(LEN(Q76)&gt;0,K76&lt;&gt;"",L76&lt;&gt;""),1,0))</f>
        <v>0</v>
      </c>
    </row>
    <row r="77" customFormat="false" ht="15" hidden="false" customHeight="false" outlineLevel="0" collapsed="false">
      <c r="A77" s="19" t="str">
        <f aca="false">IF(Raw_Export!A77="","",Raw_Export!A77)</f>
        <v>WO-24230</v>
      </c>
      <c r="B77" s="32" t="n">
        <f aca="false">IF(A77="","",Raw_Export!B77)</f>
        <v>46224</v>
      </c>
      <c r="C77" s="33" t="n">
        <f aca="false">IF(A77="","",DATE(YEAR(B77),MONTH(B77),1))</f>
        <v>46204</v>
      </c>
      <c r="D77" s="19" t="str">
        <f aca="false">IF(A77="","",IFERROR(INDEX(Cleanup_Rules!$B$6:$B$60,MATCH(TRIM(LOWER(Raw_Export!C77)),Cleanup_Rules!$A$6:$A$60,0)),"UNMAPPED"))</f>
        <v>Mill Creek Townhomes</v>
      </c>
      <c r="E77" s="19" t="str">
        <f aca="false">IF(A77="","",IFERROR(INDEX(Cleanup_Rules!$E$6:$E$60,MATCH(TRIM(LOWER(Raw_Export!E77)),Cleanup_Rules!$D$6:$D$60,0)),"UNMAPPED"))</f>
        <v>Appliance</v>
      </c>
      <c r="F77" s="19" t="str">
        <f aca="false">IF(A77="","",IFERROR(INDEX(Cleanup_Rules!$H$6:$H$60,MATCH(TRIM(LOWER(Raw_Export!F77)),Cleanup_Rules!$G$6:$G$60,0)),"UNMAPPED"))</f>
        <v>Urgent</v>
      </c>
      <c r="G77" s="19" t="str">
        <f aca="false">IF(A77="","",IFERROR(INDEX(Cleanup_Rules!$K$6:$K$60,MATCH(TRIM(LOWER(Raw_Export!G77)),Cleanup_Rules!$J$6:$J$60,0)),"UNMAPPED"))</f>
        <v>In-house Maintenance</v>
      </c>
      <c r="H77" s="19" t="str">
        <f aca="false">IF(A77="","",IFERROR(INDEX(Cleanup_Rules!$N$6:$N$60,MATCH(TRIM(LOWER(Raw_Export!H77)),Cleanup_Rules!$M$6:$M$60,0)),"UNMAPPED"))</f>
        <v>Completed</v>
      </c>
      <c r="I77" s="32" t="n">
        <f aca="false">IF(OR(A77="",Raw_Export!I77=""),"",Raw_Export!I77)</f>
        <v>46227</v>
      </c>
      <c r="J77" s="34" t="n">
        <f aca="false">IF(A77="","",IF(Raw_Export!J77="",0,IF(ISNUMBER(Raw_Export!J77),Raw_Export!J77,VALUE(SUBSTITUTE(SUBSTITUTE(Raw_Export!J77,"$",""),",","")))))</f>
        <v>91.9</v>
      </c>
      <c r="K77" s="20" t="str">
        <f aca="false">IF(A77="","",IF(COUNTIF($A$6:A77,A77)&gt;1,"Duplicate",""))</f>
        <v/>
      </c>
      <c r="L77" s="19" t="str">
        <f aca="false">IF(A77="","",IF(AND(H77="Completed",I77=""),"No completion date",IF(AND(I77&lt;&gt;"",I77&lt;B77),"Completed before created","")))</f>
        <v/>
      </c>
      <c r="M77" s="20" t="str">
        <f aca="false">IF(A77="","",IF(K77="Duplicate","No","Yes"))</f>
        <v>Yes</v>
      </c>
      <c r="N77" s="20" t="n">
        <f aca="false">IF(OR(A77="",H77&lt;&gt;"Completed",L77&lt;&gt;""),"",I77-B77)</f>
        <v>3</v>
      </c>
      <c r="O77" s="20" t="n">
        <f aca="false">IF(A77="","",IFERROR(INDEX(Cleanup_Rules!$Q$6:$Q$8,MATCH(F77,Cleanup_Rules!$P$6:$P$8,0)),""))</f>
        <v>3</v>
      </c>
      <c r="P77" s="20" t="str">
        <f aca="false">IF(OR(N77="",O77=""),"",IF(N77&lt;=O77,"Yes","No"))</f>
        <v>Yes</v>
      </c>
      <c r="Q77" s="19" t="str">
        <f aca="false">IF(A77="","",MID(IF(NOT(EXACT(TRIM(Raw_Export!C77),D77))," · property","")&amp;IF(NOT(EXACT(TRIM(Raw_Export!E77),E77))," · category","")&amp;IF(NOT(EXACT(TRIM(Raw_Export!F77),F77))," · priority","")&amp;IF(NOT(EXACT(TRIM(Raw_Export!G77),G77))," · vendor","")&amp;IF(NOT(EXACT(TRIM(Raw_Export!H77),H77))," · status","")&amp;IF(ISTEXT(Raw_Export!J77)," · cost was text",""),4,200))</f>
        <v/>
      </c>
      <c r="R77" s="20" t="n">
        <f aca="false">IF(A77="","",IF(OR(LEN(Q77)&gt;0,K77&lt;&gt;"",L77&lt;&gt;""),1,0))</f>
        <v>0</v>
      </c>
    </row>
    <row r="78" customFormat="false" ht="15" hidden="false" customHeight="false" outlineLevel="0" collapsed="false">
      <c r="A78" s="19" t="str">
        <f aca="false">IF(Raw_Export!A78="","",Raw_Export!A78)</f>
        <v>WO-24233</v>
      </c>
      <c r="B78" s="32" t="n">
        <f aca="false">IF(A78="","",Raw_Export!B78)</f>
        <v>46225</v>
      </c>
      <c r="C78" s="33" t="n">
        <f aca="false">IF(A78="","",DATE(YEAR(B78),MONTH(B78),1))</f>
        <v>46204</v>
      </c>
      <c r="D78" s="19" t="str">
        <f aca="false">IF(A78="","",IFERROR(INDEX(Cleanup_Rules!$B$6:$B$60,MATCH(TRIM(LOWER(Raw_Export!C78)),Cleanup_Rules!$A$6:$A$60,0)),"UNMAPPED"))</f>
        <v>Oakview Apartments</v>
      </c>
      <c r="E78" s="19" t="str">
        <f aca="false">IF(A78="","",IFERROR(INDEX(Cleanup_Rules!$E$6:$E$60,MATCH(TRIM(LOWER(Raw_Export!E78)),Cleanup_Rules!$D$6:$D$60,0)),"UNMAPPED"))</f>
        <v>General Repair</v>
      </c>
      <c r="F78" s="19" t="str">
        <f aca="false">IF(A78="","",IFERROR(INDEX(Cleanup_Rules!$H$6:$H$60,MATCH(TRIM(LOWER(Raw_Export!F78)),Cleanup_Rules!$G$6:$G$60,0)),"UNMAPPED"))</f>
        <v>Routine</v>
      </c>
      <c r="G78" s="19" t="str">
        <f aca="false">IF(A78="","",IFERROR(INDEX(Cleanup_Rules!$K$6:$K$60,MATCH(TRIM(LOWER(Raw_Export!G78)),Cleanup_Rules!$J$6:$J$60,0)),"UNMAPPED"))</f>
        <v>In-house Maintenance</v>
      </c>
      <c r="H78" s="19" t="str">
        <f aca="false">IF(A78="","",IFERROR(INDEX(Cleanup_Rules!$N$6:$N$60,MATCH(TRIM(LOWER(Raw_Export!H78)),Cleanup_Rules!$M$6:$M$60,0)),"UNMAPPED"))</f>
        <v>Completed</v>
      </c>
      <c r="I78" s="32" t="n">
        <f aca="false">IF(OR(A78="",Raw_Export!I78=""),"",Raw_Export!I78)</f>
        <v>46227</v>
      </c>
      <c r="J78" s="34" t="n">
        <f aca="false">IF(A78="","",IF(Raw_Export!J78="",0,IF(ISNUMBER(Raw_Export!J78),Raw_Export!J78,VALUE(SUBSTITUTE(SUBSTITUTE(Raw_Export!J78,"$",""),",","")))))</f>
        <v>0</v>
      </c>
      <c r="K78" s="20" t="str">
        <f aca="false">IF(A78="","",IF(COUNTIF($A$6:A78,A78)&gt;1,"Duplicate",""))</f>
        <v/>
      </c>
      <c r="L78" s="19" t="str">
        <f aca="false">IF(A78="","",IF(AND(H78="Completed",I78=""),"No completion date",IF(AND(I78&lt;&gt;"",I78&lt;B78),"Completed before created","")))</f>
        <v/>
      </c>
      <c r="M78" s="20" t="str">
        <f aca="false">IF(A78="","",IF(K78="Duplicate","No","Yes"))</f>
        <v>Yes</v>
      </c>
      <c r="N78" s="20" t="n">
        <f aca="false">IF(OR(A78="",H78&lt;&gt;"Completed",L78&lt;&gt;""),"",I78-B78)</f>
        <v>2</v>
      </c>
      <c r="O78" s="20" t="n">
        <f aca="false">IF(A78="","",IFERROR(INDEX(Cleanup_Rules!$Q$6:$Q$8,MATCH(F78,Cleanup_Rules!$P$6:$P$8,0)),""))</f>
        <v>7</v>
      </c>
      <c r="P78" s="20" t="str">
        <f aca="false">IF(OR(N78="",O78=""),"",IF(N78&lt;=O78,"Yes","No"))</f>
        <v>Yes</v>
      </c>
      <c r="Q78" s="19" t="str">
        <f aca="false">IF(A78="","",MID(IF(NOT(EXACT(TRIM(Raw_Export!C78),D78))," · property","")&amp;IF(NOT(EXACT(TRIM(Raw_Export!E78),E78))," · category","")&amp;IF(NOT(EXACT(TRIM(Raw_Export!F78),F78))," · priority","")&amp;IF(NOT(EXACT(TRIM(Raw_Export!G78),G78))," · vendor","")&amp;IF(NOT(EXACT(TRIM(Raw_Export!H78),H78))," · status","")&amp;IF(ISTEXT(Raw_Export!J78)," · cost was text",""),4,200))</f>
        <v>property · category · status</v>
      </c>
      <c r="R78" s="20" t="n">
        <f aca="false">IF(A78="","",IF(OR(LEN(Q78)&gt;0,K78&lt;&gt;"",L78&lt;&gt;""),1,0))</f>
        <v>1</v>
      </c>
    </row>
    <row r="79" customFormat="false" ht="15" hidden="false" customHeight="false" outlineLevel="0" collapsed="false">
      <c r="A79" s="19" t="str">
        <f aca="false">IF(Raw_Export!A79="","",Raw_Export!A79)</f>
        <v>WO-24235</v>
      </c>
      <c r="B79" s="32" t="n">
        <f aca="false">IF(A79="","",Raw_Export!B79)</f>
        <v>46225</v>
      </c>
      <c r="C79" s="33" t="n">
        <f aca="false">IF(A79="","",DATE(YEAR(B79),MONTH(B79),1))</f>
        <v>46204</v>
      </c>
      <c r="D79" s="19" t="str">
        <f aca="false">IF(A79="","",IFERROR(INDEX(Cleanup_Rules!$B$6:$B$60,MATCH(TRIM(LOWER(Raw_Export!C79)),Cleanup_Rules!$A$6:$A$60,0)),"UNMAPPED"))</f>
        <v>Oakview Apartments</v>
      </c>
      <c r="E79" s="19" t="str">
        <f aca="false">IF(A79="","",IFERROR(INDEX(Cleanup_Rules!$E$6:$E$60,MATCH(TRIM(LOWER(Raw_Export!E79)),Cleanup_Rules!$D$6:$D$60,0)),"UNMAPPED"))</f>
        <v>HVAC</v>
      </c>
      <c r="F79" s="19" t="str">
        <f aca="false">IF(A79="","",IFERROR(INDEX(Cleanup_Rules!$H$6:$H$60,MATCH(TRIM(LOWER(Raw_Export!F79)),Cleanup_Rules!$G$6:$G$60,0)),"UNMAPPED"))</f>
        <v>Urgent</v>
      </c>
      <c r="G79" s="19" t="str">
        <f aca="false">IF(A79="","",IFERROR(INDEX(Cleanup_Rules!$K$6:$K$60,MATCH(TRIM(LOWER(Raw_Export!G79)),Cleanup_Rules!$J$6:$J$60,0)),"UNMAPPED"))</f>
        <v>In-house Maintenance</v>
      </c>
      <c r="H79" s="19" t="str">
        <f aca="false">IF(A79="","",IFERROR(INDEX(Cleanup_Rules!$N$6:$N$60,MATCH(TRIM(LOWER(Raw_Export!H79)),Cleanup_Rules!$M$6:$M$60,0)),"UNMAPPED"))</f>
        <v>Completed</v>
      </c>
      <c r="I79" s="32" t="n">
        <f aca="false">IF(OR(A79="",Raw_Export!I79=""),"",Raw_Export!I79)</f>
        <v>46228</v>
      </c>
      <c r="J79" s="34" t="n">
        <f aca="false">IF(A79="","",IF(Raw_Export!J79="",0,IF(ISNUMBER(Raw_Export!J79),Raw_Export!J79,VALUE(SUBSTITUTE(SUBSTITUTE(Raw_Export!J79,"$",""),",","")))))</f>
        <v>73.54</v>
      </c>
      <c r="K79" s="20" t="str">
        <f aca="false">IF(A79="","",IF(COUNTIF($A$6:A79,A79)&gt;1,"Duplicate",""))</f>
        <v/>
      </c>
      <c r="L79" s="19" t="str">
        <f aca="false">IF(A79="","",IF(AND(H79="Completed",I79=""),"No completion date",IF(AND(I79&lt;&gt;"",I79&lt;B79),"Completed before created","")))</f>
        <v/>
      </c>
      <c r="M79" s="20" t="str">
        <f aca="false">IF(A79="","",IF(K79="Duplicate","No","Yes"))</f>
        <v>Yes</v>
      </c>
      <c r="N79" s="20" t="n">
        <f aca="false">IF(OR(A79="",H79&lt;&gt;"Completed",L79&lt;&gt;""),"",I79-B79)</f>
        <v>3</v>
      </c>
      <c r="O79" s="20" t="n">
        <f aca="false">IF(A79="","",IFERROR(INDEX(Cleanup_Rules!$Q$6:$Q$8,MATCH(F79,Cleanup_Rules!$P$6:$P$8,0)),""))</f>
        <v>3</v>
      </c>
      <c r="P79" s="20" t="str">
        <f aca="false">IF(OR(N79="",O79=""),"",IF(N79&lt;=O79,"Yes","No"))</f>
        <v>Yes</v>
      </c>
      <c r="Q79" s="19" t="str">
        <f aca="false">IF(A79="","",MID(IF(NOT(EXACT(TRIM(Raw_Export!C79),D79))," · property","")&amp;IF(NOT(EXACT(TRIM(Raw_Export!E79),E79))," · category","")&amp;IF(NOT(EXACT(TRIM(Raw_Export!F79),F79))," · priority","")&amp;IF(NOT(EXACT(TRIM(Raw_Export!G79),G79))," · vendor","")&amp;IF(NOT(EXACT(TRIM(Raw_Export!H79),H79))," · status","")&amp;IF(ISTEXT(Raw_Export!J79)," · cost was text",""),4,200))</f>
        <v>vendor</v>
      </c>
      <c r="R79" s="20" t="n">
        <f aca="false">IF(A79="","",IF(OR(LEN(Q79)&gt;0,K79&lt;&gt;"",L79&lt;&gt;""),1,0))</f>
        <v>1</v>
      </c>
    </row>
    <row r="80" customFormat="false" ht="15" hidden="false" customHeight="false" outlineLevel="0" collapsed="false">
      <c r="A80" s="19" t="str">
        <f aca="false">IF(Raw_Export!A80="","",Raw_Export!A80)</f>
        <v>WO-24235</v>
      </c>
      <c r="B80" s="32" t="n">
        <f aca="false">IF(A80="","",Raw_Export!B80)</f>
        <v>46225</v>
      </c>
      <c r="C80" s="33" t="n">
        <f aca="false">IF(A80="","",DATE(YEAR(B80),MONTH(B80),1))</f>
        <v>46204</v>
      </c>
      <c r="D80" s="19" t="str">
        <f aca="false">IF(A80="","",IFERROR(INDEX(Cleanup_Rules!$B$6:$B$60,MATCH(TRIM(LOWER(Raw_Export!C80)),Cleanup_Rules!$A$6:$A$60,0)),"UNMAPPED"))</f>
        <v>Oakview Apartments</v>
      </c>
      <c r="E80" s="19" t="str">
        <f aca="false">IF(A80="","",IFERROR(INDEX(Cleanup_Rules!$E$6:$E$60,MATCH(TRIM(LOWER(Raw_Export!E80)),Cleanup_Rules!$D$6:$D$60,0)),"UNMAPPED"))</f>
        <v>HVAC</v>
      </c>
      <c r="F80" s="19" t="str">
        <f aca="false">IF(A80="","",IFERROR(INDEX(Cleanup_Rules!$H$6:$H$60,MATCH(TRIM(LOWER(Raw_Export!F80)),Cleanup_Rules!$G$6:$G$60,0)),"UNMAPPED"))</f>
        <v>Urgent</v>
      </c>
      <c r="G80" s="19" t="str">
        <f aca="false">IF(A80="","",IFERROR(INDEX(Cleanup_Rules!$K$6:$K$60,MATCH(TRIM(LOWER(Raw_Export!G80)),Cleanup_Rules!$J$6:$J$60,0)),"UNMAPPED"))</f>
        <v>In-house Maintenance</v>
      </c>
      <c r="H80" s="19" t="str">
        <f aca="false">IF(A80="","",IFERROR(INDEX(Cleanup_Rules!$N$6:$N$60,MATCH(TRIM(LOWER(Raw_Export!H80)),Cleanup_Rules!$M$6:$M$60,0)),"UNMAPPED"))</f>
        <v>Completed</v>
      </c>
      <c r="I80" s="32" t="n">
        <f aca="false">IF(OR(A80="",Raw_Export!I80=""),"",Raw_Export!I80)</f>
        <v>46228</v>
      </c>
      <c r="J80" s="34" t="n">
        <f aca="false">IF(A80="","",IF(Raw_Export!J80="",0,IF(ISNUMBER(Raw_Export!J80),Raw_Export!J80,VALUE(SUBSTITUTE(SUBSTITUTE(Raw_Export!J80,"$",""),",","")))))</f>
        <v>73.54</v>
      </c>
      <c r="K80" s="20" t="str">
        <f aca="false">IF(A80="","",IF(COUNTIF($A$6:A80,A80)&gt;1,"Duplicate",""))</f>
        <v>Duplicate</v>
      </c>
      <c r="L80" s="19" t="str">
        <f aca="false">IF(A80="","",IF(AND(H80="Completed",I80=""),"No completion date",IF(AND(I80&lt;&gt;"",I80&lt;B80),"Completed before created","")))</f>
        <v/>
      </c>
      <c r="M80" s="20" t="str">
        <f aca="false">IF(A80="","",IF(K80="Duplicate","No","Yes"))</f>
        <v>No</v>
      </c>
      <c r="N80" s="20" t="n">
        <f aca="false">IF(OR(A80="",H80&lt;&gt;"Completed",L80&lt;&gt;""),"",I80-B80)</f>
        <v>3</v>
      </c>
      <c r="O80" s="20" t="n">
        <f aca="false">IF(A80="","",IFERROR(INDEX(Cleanup_Rules!$Q$6:$Q$8,MATCH(F80,Cleanup_Rules!$P$6:$P$8,0)),""))</f>
        <v>3</v>
      </c>
      <c r="P80" s="20" t="str">
        <f aca="false">IF(OR(N80="",O80=""),"",IF(N80&lt;=O80,"Yes","No"))</f>
        <v>Yes</v>
      </c>
      <c r="Q80" s="19" t="str">
        <f aca="false">IF(A80="","",MID(IF(NOT(EXACT(TRIM(Raw_Export!C80),D80))," · property","")&amp;IF(NOT(EXACT(TRIM(Raw_Export!E80),E80))," · category","")&amp;IF(NOT(EXACT(TRIM(Raw_Export!F80),F80))," · priority","")&amp;IF(NOT(EXACT(TRIM(Raw_Export!G80),G80))," · vendor","")&amp;IF(NOT(EXACT(TRIM(Raw_Export!H80),H80))," · status","")&amp;IF(ISTEXT(Raw_Export!J80)," · cost was text",""),4,200))</f>
        <v>vendor</v>
      </c>
      <c r="R80" s="20" t="n">
        <f aca="false">IF(A80="","",IF(OR(LEN(Q80)&gt;0,K80&lt;&gt;"",L80&lt;&gt;""),1,0))</f>
        <v>1</v>
      </c>
    </row>
    <row r="81" customFormat="false" ht="15" hidden="false" customHeight="false" outlineLevel="0" collapsed="false">
      <c r="A81" s="19" t="str">
        <f aca="false">IF(Raw_Export!A81="","",Raw_Export!A81)</f>
        <v>WO-24236</v>
      </c>
      <c r="B81" s="32" t="n">
        <f aca="false">IF(A81="","",Raw_Export!B81)</f>
        <v>46225</v>
      </c>
      <c r="C81" s="33" t="n">
        <f aca="false">IF(A81="","",DATE(YEAR(B81),MONTH(B81),1))</f>
        <v>46204</v>
      </c>
      <c r="D81" s="19" t="str">
        <f aca="false">IF(A81="","",IFERROR(INDEX(Cleanup_Rules!$B$6:$B$60,MATCH(TRIM(LOWER(Raw_Export!C81)),Cleanup_Rules!$A$6:$A$60,0)),"UNMAPPED"))</f>
        <v>Mill Creek Townhomes</v>
      </c>
      <c r="E81" s="19" t="str">
        <f aca="false">IF(A81="","",IFERROR(INDEX(Cleanup_Rules!$E$6:$E$60,MATCH(TRIM(LOWER(Raw_Export!E81)),Cleanup_Rules!$D$6:$D$60,0)),"UNMAPPED"))</f>
        <v>Plumbing</v>
      </c>
      <c r="F81" s="19" t="str">
        <f aca="false">IF(A81="","",IFERROR(INDEX(Cleanup_Rules!$H$6:$H$60,MATCH(TRIM(LOWER(Raw_Export!F81)),Cleanup_Rules!$G$6:$G$60,0)),"UNMAPPED"))</f>
        <v>Routine</v>
      </c>
      <c r="G81" s="19" t="str">
        <f aca="false">IF(A81="","",IFERROR(INDEX(Cleanup_Rules!$K$6:$K$60,MATCH(TRIM(LOWER(Raw_Export!G81)),Cleanup_Rules!$J$6:$J$60,0)),"UNMAPPED"))</f>
        <v>In-house Maintenance</v>
      </c>
      <c r="H81" s="19" t="str">
        <f aca="false">IF(A81="","",IFERROR(INDEX(Cleanup_Rules!$N$6:$N$60,MATCH(TRIM(LOWER(Raw_Export!H81)),Cleanup_Rules!$M$6:$M$60,0)),"UNMAPPED"))</f>
        <v>Completed</v>
      </c>
      <c r="I81" s="32" t="n">
        <f aca="false">IF(OR(A81="",Raw_Export!I81=""),"",Raw_Export!I81)</f>
        <v>46229</v>
      </c>
      <c r="J81" s="34" t="n">
        <f aca="false">IF(A81="","",IF(Raw_Export!J81="",0,IF(ISNUMBER(Raw_Export!J81),Raw_Export!J81,VALUE(SUBSTITUTE(SUBSTITUTE(Raw_Export!J81,"$",""),",","")))))</f>
        <v>0</v>
      </c>
      <c r="K81" s="20" t="str">
        <f aca="false">IF(A81="","",IF(COUNTIF($A$6:A81,A81)&gt;1,"Duplicate",""))</f>
        <v/>
      </c>
      <c r="L81" s="19" t="str">
        <f aca="false">IF(A81="","",IF(AND(H81="Completed",I81=""),"No completion date",IF(AND(I81&lt;&gt;"",I81&lt;B81),"Completed before created","")))</f>
        <v/>
      </c>
      <c r="M81" s="20" t="str">
        <f aca="false">IF(A81="","",IF(K81="Duplicate","No","Yes"))</f>
        <v>Yes</v>
      </c>
      <c r="N81" s="20" t="n">
        <f aca="false">IF(OR(A81="",H81&lt;&gt;"Completed",L81&lt;&gt;""),"",I81-B81)</f>
        <v>4</v>
      </c>
      <c r="O81" s="20" t="n">
        <f aca="false">IF(A81="","",IFERROR(INDEX(Cleanup_Rules!$Q$6:$Q$8,MATCH(F81,Cleanup_Rules!$P$6:$P$8,0)),""))</f>
        <v>7</v>
      </c>
      <c r="P81" s="20" t="str">
        <f aca="false">IF(OR(N81="",O81=""),"",IF(N81&lt;=O81,"Yes","No"))</f>
        <v>Yes</v>
      </c>
      <c r="Q81" s="19" t="str">
        <f aca="false">IF(A81="","",MID(IF(NOT(EXACT(TRIM(Raw_Export!C81),D81))," · property","")&amp;IF(NOT(EXACT(TRIM(Raw_Export!E81),E81))," · category","")&amp;IF(NOT(EXACT(TRIM(Raw_Export!F81),F81))," · priority","")&amp;IF(NOT(EXACT(TRIM(Raw_Export!G81),G81))," · vendor","")&amp;IF(NOT(EXACT(TRIM(Raw_Export!H81),H81))," · status","")&amp;IF(ISTEXT(Raw_Export!J81)," · cost was text",""),4,200))</f>
        <v/>
      </c>
      <c r="R81" s="20" t="n">
        <f aca="false">IF(A81="","",IF(OR(LEN(Q81)&gt;0,K81&lt;&gt;"",L81&lt;&gt;""),1,0))</f>
        <v>0</v>
      </c>
    </row>
    <row r="82" customFormat="false" ht="15" hidden="false" customHeight="false" outlineLevel="0" collapsed="false">
      <c r="A82" s="19" t="str">
        <f aca="false">IF(Raw_Export!A82="","",Raw_Export!A82)</f>
        <v>WO-24237</v>
      </c>
      <c r="B82" s="32" t="n">
        <f aca="false">IF(A82="","",Raw_Export!B82)</f>
        <v>46225</v>
      </c>
      <c r="C82" s="33" t="n">
        <f aca="false">IF(A82="","",DATE(YEAR(B82),MONTH(B82),1))</f>
        <v>46204</v>
      </c>
      <c r="D82" s="19" t="str">
        <f aca="false">IF(A82="","",IFERROR(INDEX(Cleanup_Rules!$B$6:$B$60,MATCH(TRIM(LOWER(Raw_Export!C82)),Cleanup_Rules!$A$6:$A$60,0)),"UNMAPPED"))</f>
        <v>Harbor Point Lofts</v>
      </c>
      <c r="E82" s="19" t="str">
        <f aca="false">IF(A82="","",IFERROR(INDEX(Cleanup_Rules!$E$6:$E$60,MATCH(TRIM(LOWER(Raw_Export!E82)),Cleanup_Rules!$D$6:$D$60,0)),"UNMAPPED"))</f>
        <v>General Repair</v>
      </c>
      <c r="F82" s="19" t="str">
        <f aca="false">IF(A82="","",IFERROR(INDEX(Cleanup_Rules!$H$6:$H$60,MATCH(TRIM(LOWER(Raw_Export!F82)),Cleanup_Rules!$G$6:$G$60,0)),"UNMAPPED"))</f>
        <v>Urgent</v>
      </c>
      <c r="G82" s="19" t="str">
        <f aca="false">IF(A82="","",IFERROR(INDEX(Cleanup_Rules!$K$6:$K$60,MATCH(TRIM(LOWER(Raw_Export!G82)),Cleanup_Rules!$J$6:$J$60,0)),"UNMAPPED"))</f>
        <v>In-house Maintenance</v>
      </c>
      <c r="H82" s="19" t="str">
        <f aca="false">IF(A82="","",IFERROR(INDEX(Cleanup_Rules!$N$6:$N$60,MATCH(TRIM(LOWER(Raw_Export!H82)),Cleanup_Rules!$M$6:$M$60,0)),"UNMAPPED"))</f>
        <v>Completed</v>
      </c>
      <c r="I82" s="32" t="n">
        <f aca="false">IF(OR(A82="",Raw_Export!I82=""),"",Raw_Export!I82)</f>
        <v>46234</v>
      </c>
      <c r="J82" s="34" t="n">
        <f aca="false">IF(A82="","",IF(Raw_Export!J82="",0,IF(ISNUMBER(Raw_Export!J82),Raw_Export!J82,VALUE(SUBSTITUTE(SUBSTITUTE(Raw_Export!J82,"$",""),",","")))))</f>
        <v>0</v>
      </c>
      <c r="K82" s="20" t="str">
        <f aca="false">IF(A82="","",IF(COUNTIF($A$6:A82,A82)&gt;1,"Duplicate",""))</f>
        <v/>
      </c>
      <c r="L82" s="19" t="str">
        <f aca="false">IF(A82="","",IF(AND(H82="Completed",I82=""),"No completion date",IF(AND(I82&lt;&gt;"",I82&lt;B82),"Completed before created","")))</f>
        <v/>
      </c>
      <c r="M82" s="20" t="str">
        <f aca="false">IF(A82="","",IF(K82="Duplicate","No","Yes"))</f>
        <v>Yes</v>
      </c>
      <c r="N82" s="20" t="n">
        <f aca="false">IF(OR(A82="",H82&lt;&gt;"Completed",L82&lt;&gt;""),"",I82-B82)</f>
        <v>9</v>
      </c>
      <c r="O82" s="20" t="n">
        <f aca="false">IF(A82="","",IFERROR(INDEX(Cleanup_Rules!$Q$6:$Q$8,MATCH(F82,Cleanup_Rules!$P$6:$P$8,0)),""))</f>
        <v>3</v>
      </c>
      <c r="P82" s="20" t="str">
        <f aca="false">IF(OR(N82="",O82=""),"",IF(N82&lt;=O82,"Yes","No"))</f>
        <v>No</v>
      </c>
      <c r="Q82" s="19" t="str">
        <f aca="false">IF(A82="","",MID(IF(NOT(EXACT(TRIM(Raw_Export!C82),D82))," · property","")&amp;IF(NOT(EXACT(TRIM(Raw_Export!E82),E82))," · category","")&amp;IF(NOT(EXACT(TRIM(Raw_Export!F82),F82))," · priority","")&amp;IF(NOT(EXACT(TRIM(Raw_Export!G82),G82))," · vendor","")&amp;IF(NOT(EXACT(TRIM(Raw_Export!H82),H82))," · status","")&amp;IF(ISTEXT(Raw_Export!J82)," · cost was text",""),4,200))</f>
        <v/>
      </c>
      <c r="R82" s="20" t="n">
        <f aca="false">IF(A82="","",IF(OR(LEN(Q82)&gt;0,K82&lt;&gt;"",L82&lt;&gt;""),1,0))</f>
        <v>0</v>
      </c>
    </row>
    <row r="83" customFormat="false" ht="15" hidden="false" customHeight="false" outlineLevel="0" collapsed="false">
      <c r="A83" s="19" t="str">
        <f aca="false">IF(Raw_Export!A83="","",Raw_Export!A83)</f>
        <v>WO-24240</v>
      </c>
      <c r="B83" s="32" t="n">
        <f aca="false">IF(A83="","",Raw_Export!B83)</f>
        <v>46225</v>
      </c>
      <c r="C83" s="33" t="n">
        <f aca="false">IF(A83="","",DATE(YEAR(B83),MONTH(B83),1))</f>
        <v>46204</v>
      </c>
      <c r="D83" s="19" t="str">
        <f aca="false">IF(A83="","",IFERROR(INDEX(Cleanup_Rules!$B$6:$B$60,MATCH(TRIM(LOWER(Raw_Export!C83)),Cleanup_Rules!$A$6:$A$60,0)),"UNMAPPED"))</f>
        <v>Cedar Ridge Apartments</v>
      </c>
      <c r="E83" s="19" t="str">
        <f aca="false">IF(A83="","",IFERROR(INDEX(Cleanup_Rules!$E$6:$E$60,MATCH(TRIM(LOWER(Raw_Export!E83)),Cleanup_Rules!$D$6:$D$60,0)),"UNMAPPED"))</f>
        <v>HVAC</v>
      </c>
      <c r="F83" s="19" t="str">
        <f aca="false">IF(A83="","",IFERROR(INDEX(Cleanup_Rules!$H$6:$H$60,MATCH(TRIM(LOWER(Raw_Export!F83)),Cleanup_Rules!$G$6:$G$60,0)),"UNMAPPED"))</f>
        <v>Urgent</v>
      </c>
      <c r="G83" s="19" t="str">
        <f aca="false">IF(A83="","",IFERROR(INDEX(Cleanup_Rules!$K$6:$K$60,MATCH(TRIM(LOWER(Raw_Export!G83)),Cleanup_Rules!$J$6:$J$60,0)),"UNMAPPED"))</f>
        <v>CoolAir HVAC</v>
      </c>
      <c r="H83" s="19" t="str">
        <f aca="false">IF(A83="","",IFERROR(INDEX(Cleanup_Rules!$N$6:$N$60,MATCH(TRIM(LOWER(Raw_Export!H83)),Cleanup_Rules!$M$6:$M$60,0)),"UNMAPPED"))</f>
        <v>Completed</v>
      </c>
      <c r="I83" s="32" t="n">
        <f aca="false">IF(OR(A83="",Raw_Export!I83=""),"",Raw_Export!I83)</f>
        <v>46234</v>
      </c>
      <c r="J83" s="34" t="n">
        <f aca="false">IF(A83="","",IF(Raw_Export!J83="",0,IF(ISNUMBER(Raw_Export!J83),Raw_Export!J83,VALUE(SUBSTITUTE(SUBSTITUTE(Raw_Export!J83,"$",""),",","")))))</f>
        <v>1371.48</v>
      </c>
      <c r="K83" s="20" t="str">
        <f aca="false">IF(A83="","",IF(COUNTIF($A$6:A83,A83)&gt;1,"Duplicate",""))</f>
        <v/>
      </c>
      <c r="L83" s="19" t="str">
        <f aca="false">IF(A83="","",IF(AND(H83="Completed",I83=""),"No completion date",IF(AND(I83&lt;&gt;"",I83&lt;B83),"Completed before created","")))</f>
        <v/>
      </c>
      <c r="M83" s="20" t="str">
        <f aca="false">IF(A83="","",IF(K83="Duplicate","No","Yes"))</f>
        <v>Yes</v>
      </c>
      <c r="N83" s="20" t="n">
        <f aca="false">IF(OR(A83="",H83&lt;&gt;"Completed",L83&lt;&gt;""),"",I83-B83)</f>
        <v>9</v>
      </c>
      <c r="O83" s="20" t="n">
        <f aca="false">IF(A83="","",IFERROR(INDEX(Cleanup_Rules!$Q$6:$Q$8,MATCH(F83,Cleanup_Rules!$P$6:$P$8,0)),""))</f>
        <v>3</v>
      </c>
      <c r="P83" s="20" t="str">
        <f aca="false">IF(OR(N83="",O83=""),"",IF(N83&lt;=O83,"Yes","No"))</f>
        <v>No</v>
      </c>
      <c r="Q83" s="19" t="str">
        <f aca="false">IF(A83="","",MID(IF(NOT(EXACT(TRIM(Raw_Export!C83),D83))," · property","")&amp;IF(NOT(EXACT(TRIM(Raw_Export!E83),E83))," · category","")&amp;IF(NOT(EXACT(TRIM(Raw_Export!F83),F83))," · priority","")&amp;IF(NOT(EXACT(TRIM(Raw_Export!G83),G83))," · vendor","")&amp;IF(NOT(EXACT(TRIM(Raw_Export!H83),H83))," · status","")&amp;IF(ISTEXT(Raw_Export!J83)," · cost was text",""),4,200))</f>
        <v/>
      </c>
      <c r="R83" s="20" t="n">
        <f aca="false">IF(A83="","",IF(OR(LEN(Q83)&gt;0,K83&lt;&gt;"",L83&lt;&gt;""),1,0))</f>
        <v>0</v>
      </c>
    </row>
    <row r="84" customFormat="false" ht="15" hidden="false" customHeight="false" outlineLevel="0" collapsed="false">
      <c r="A84" s="19" t="str">
        <f aca="false">IF(Raw_Export!A84="","",Raw_Export!A84)</f>
        <v>WO-24242</v>
      </c>
      <c r="B84" s="32" t="n">
        <f aca="false">IF(A84="","",Raw_Export!B84)</f>
        <v>46226</v>
      </c>
      <c r="C84" s="33" t="n">
        <f aca="false">IF(A84="","",DATE(YEAR(B84),MONTH(B84),1))</f>
        <v>46204</v>
      </c>
      <c r="D84" s="19" t="str">
        <f aca="false">IF(A84="","",IFERROR(INDEX(Cleanup_Rules!$B$6:$B$60,MATCH(TRIM(LOWER(Raw_Export!C84)),Cleanup_Rules!$A$6:$A$60,0)),"UNMAPPED"))</f>
        <v>Oakview Apartments</v>
      </c>
      <c r="E84" s="19" t="str">
        <f aca="false">IF(A84="","",IFERROR(INDEX(Cleanup_Rules!$E$6:$E$60,MATCH(TRIM(LOWER(Raw_Export!E84)),Cleanup_Rules!$D$6:$D$60,0)),"UNMAPPED"))</f>
        <v>Plumbing</v>
      </c>
      <c r="F84" s="19" t="str">
        <f aca="false">IF(A84="","",IFERROR(INDEX(Cleanup_Rules!$H$6:$H$60,MATCH(TRIM(LOWER(Raw_Export!F84)),Cleanup_Rules!$G$6:$G$60,0)),"UNMAPPED"))</f>
        <v>Urgent</v>
      </c>
      <c r="G84" s="19" t="str">
        <f aca="false">IF(A84="","",IFERROR(INDEX(Cleanup_Rules!$K$6:$K$60,MATCH(TRIM(LOWER(Raw_Export!G84)),Cleanup_Rules!$J$6:$J$60,0)),"UNMAPPED"))</f>
        <v>In-house Maintenance</v>
      </c>
      <c r="H84" s="19" t="str">
        <f aca="false">IF(A84="","",IFERROR(INDEX(Cleanup_Rules!$N$6:$N$60,MATCH(TRIM(LOWER(Raw_Export!H84)),Cleanup_Rules!$M$6:$M$60,0)),"UNMAPPED"))</f>
        <v>Completed</v>
      </c>
      <c r="I84" s="32" t="n">
        <f aca="false">IF(OR(A84="",Raw_Export!I84=""),"",Raw_Export!I84)</f>
        <v>46228</v>
      </c>
      <c r="J84" s="34" t="n">
        <f aca="false">IF(A84="","",IF(Raw_Export!J84="",0,IF(ISNUMBER(Raw_Export!J84),Raw_Export!J84,VALUE(SUBSTITUTE(SUBSTITUTE(Raw_Export!J84,"$",""),",","")))))</f>
        <v>90.35</v>
      </c>
      <c r="K84" s="20" t="str">
        <f aca="false">IF(A84="","",IF(COUNTIF($A$6:A84,A84)&gt;1,"Duplicate",""))</f>
        <v/>
      </c>
      <c r="L84" s="19" t="str">
        <f aca="false">IF(A84="","",IF(AND(H84="Completed",I84=""),"No completion date",IF(AND(I84&lt;&gt;"",I84&lt;B84),"Completed before created","")))</f>
        <v/>
      </c>
      <c r="M84" s="20" t="str">
        <f aca="false">IF(A84="","",IF(K84="Duplicate","No","Yes"))</f>
        <v>Yes</v>
      </c>
      <c r="N84" s="20" t="n">
        <f aca="false">IF(OR(A84="",H84&lt;&gt;"Completed",L84&lt;&gt;""),"",I84-B84)</f>
        <v>2</v>
      </c>
      <c r="O84" s="20" t="n">
        <f aca="false">IF(A84="","",IFERROR(INDEX(Cleanup_Rules!$Q$6:$Q$8,MATCH(F84,Cleanup_Rules!$P$6:$P$8,0)),""))</f>
        <v>3</v>
      </c>
      <c r="P84" s="20" t="str">
        <f aca="false">IF(OR(N84="",O84=""),"",IF(N84&lt;=O84,"Yes","No"))</f>
        <v>Yes</v>
      </c>
      <c r="Q84" s="19" t="str">
        <f aca="false">IF(A84="","",MID(IF(NOT(EXACT(TRIM(Raw_Export!C84),D84))," · property","")&amp;IF(NOT(EXACT(TRIM(Raw_Export!E84),E84))," · category","")&amp;IF(NOT(EXACT(TRIM(Raw_Export!F84),F84))," · priority","")&amp;IF(NOT(EXACT(TRIM(Raw_Export!G84),G84))," · vendor","")&amp;IF(NOT(EXACT(TRIM(Raw_Export!H84),H84))," · status","")&amp;IF(ISTEXT(Raw_Export!J84)," · cost was text",""),4,200))</f>
        <v/>
      </c>
      <c r="R84" s="20" t="n">
        <f aca="false">IF(A84="","",IF(OR(LEN(Q84)&gt;0,K84&lt;&gt;"",L84&lt;&gt;""),1,0))</f>
        <v>0</v>
      </c>
    </row>
    <row r="85" customFormat="false" ht="15" hidden="false" customHeight="false" outlineLevel="0" collapsed="false">
      <c r="A85" s="19" t="str">
        <f aca="false">IF(Raw_Export!A85="","",Raw_Export!A85)</f>
        <v>WO-24245</v>
      </c>
      <c r="B85" s="32" t="n">
        <f aca="false">IF(A85="","",Raw_Export!B85)</f>
        <v>46226</v>
      </c>
      <c r="C85" s="33" t="n">
        <f aca="false">IF(A85="","",DATE(YEAR(B85),MONTH(B85),1))</f>
        <v>46204</v>
      </c>
      <c r="D85" s="19" t="str">
        <f aca="false">IF(A85="","",IFERROR(INDEX(Cleanup_Rules!$B$6:$B$60,MATCH(TRIM(LOWER(Raw_Export!C85)),Cleanup_Rules!$A$6:$A$60,0)),"UNMAPPED"))</f>
        <v>Oakview Apartments</v>
      </c>
      <c r="E85" s="19" t="str">
        <f aca="false">IF(A85="","",IFERROR(INDEX(Cleanup_Rules!$E$6:$E$60,MATCH(TRIM(LOWER(Raw_Export!E85)),Cleanup_Rules!$D$6:$D$60,0)),"UNMAPPED"))</f>
        <v>HVAC</v>
      </c>
      <c r="F85" s="19" t="str">
        <f aca="false">IF(A85="","",IFERROR(INDEX(Cleanup_Rules!$H$6:$H$60,MATCH(TRIM(LOWER(Raw_Export!F85)),Cleanup_Rules!$G$6:$G$60,0)),"UNMAPPED"))</f>
        <v>Emergency</v>
      </c>
      <c r="G85" s="19" t="str">
        <f aca="false">IF(A85="","",IFERROR(INDEX(Cleanup_Rules!$K$6:$K$60,MATCH(TRIM(LOWER(Raw_Export!G85)),Cleanup_Rules!$J$6:$J$60,0)),"UNMAPPED"))</f>
        <v>In-house Maintenance</v>
      </c>
      <c r="H85" s="19" t="str">
        <f aca="false">IF(A85="","",IFERROR(INDEX(Cleanup_Rules!$N$6:$N$60,MATCH(TRIM(LOWER(Raw_Export!H85)),Cleanup_Rules!$M$6:$M$60,0)),"UNMAPPED"))</f>
        <v>Completed</v>
      </c>
      <c r="I85" s="32" t="n">
        <f aca="false">IF(OR(A85="",Raw_Export!I85=""),"",Raw_Export!I85)</f>
        <v>46226</v>
      </c>
      <c r="J85" s="34" t="n">
        <f aca="false">IF(A85="","",IF(Raw_Export!J85="",0,IF(ISNUMBER(Raw_Export!J85),Raw_Export!J85,VALUE(SUBSTITUTE(SUBSTITUTE(Raw_Export!J85,"$",""),",","")))))</f>
        <v>0</v>
      </c>
      <c r="K85" s="20" t="str">
        <f aca="false">IF(A85="","",IF(COUNTIF($A$6:A85,A85)&gt;1,"Duplicate",""))</f>
        <v/>
      </c>
      <c r="L85" s="19" t="str">
        <f aca="false">IF(A85="","",IF(AND(H85="Completed",I85=""),"No completion date",IF(AND(I85&lt;&gt;"",I85&lt;B85),"Completed before created","")))</f>
        <v/>
      </c>
      <c r="M85" s="20" t="str">
        <f aca="false">IF(A85="","",IF(K85="Duplicate","No","Yes"))</f>
        <v>Yes</v>
      </c>
      <c r="N85" s="20" t="n">
        <f aca="false">IF(OR(A85="",H85&lt;&gt;"Completed",L85&lt;&gt;""),"",I85-B85)</f>
        <v>0</v>
      </c>
      <c r="O85" s="20" t="n">
        <f aca="false">IF(A85="","",IFERROR(INDEX(Cleanup_Rules!$Q$6:$Q$8,MATCH(F85,Cleanup_Rules!$P$6:$P$8,0)),""))</f>
        <v>1</v>
      </c>
      <c r="P85" s="20" t="str">
        <f aca="false">IF(OR(N85="",O85=""),"",IF(N85&lt;=O85,"Yes","No"))</f>
        <v>Yes</v>
      </c>
      <c r="Q85" s="19" t="str">
        <f aca="false">IF(A85="","",MID(IF(NOT(EXACT(TRIM(Raw_Export!C85),D85))," · property","")&amp;IF(NOT(EXACT(TRIM(Raw_Export!E85),E85))," · category","")&amp;IF(NOT(EXACT(TRIM(Raw_Export!F85),F85))," · priority","")&amp;IF(NOT(EXACT(TRIM(Raw_Export!G85),G85))," · vendor","")&amp;IF(NOT(EXACT(TRIM(Raw_Export!H85),H85))," · status","")&amp;IF(ISTEXT(Raw_Export!J85)," · cost was text",""),4,200))</f>
        <v>priority</v>
      </c>
      <c r="R85" s="20" t="n">
        <f aca="false">IF(A85="","",IF(OR(LEN(Q85)&gt;0,K85&lt;&gt;"",L85&lt;&gt;""),1,0))</f>
        <v>1</v>
      </c>
    </row>
    <row r="86" customFormat="false" ht="15" hidden="false" customHeight="false" outlineLevel="0" collapsed="false">
      <c r="A86" s="19" t="str">
        <f aca="false">IF(Raw_Export!A86="","",Raw_Export!A86)</f>
        <v>WO-24246</v>
      </c>
      <c r="B86" s="32" t="n">
        <f aca="false">IF(A86="","",Raw_Export!B86)</f>
        <v>46226</v>
      </c>
      <c r="C86" s="33" t="n">
        <f aca="false">IF(A86="","",DATE(YEAR(B86),MONTH(B86),1))</f>
        <v>46204</v>
      </c>
      <c r="D86" s="19" t="str">
        <f aca="false">IF(A86="","",IFERROR(INDEX(Cleanup_Rules!$B$6:$B$60,MATCH(TRIM(LOWER(Raw_Export!C86)),Cleanup_Rules!$A$6:$A$60,0)),"UNMAPPED"))</f>
        <v>Harbor Point Lofts</v>
      </c>
      <c r="E86" s="19" t="str">
        <f aca="false">IF(A86="","",IFERROR(INDEX(Cleanup_Rules!$E$6:$E$60,MATCH(TRIM(LOWER(Raw_Export!E86)),Cleanup_Rules!$D$6:$D$60,0)),"UNMAPPED"))</f>
        <v>HVAC</v>
      </c>
      <c r="F86" s="19" t="str">
        <f aca="false">IF(A86="","",IFERROR(INDEX(Cleanup_Rules!$H$6:$H$60,MATCH(TRIM(LOWER(Raw_Export!F86)),Cleanup_Rules!$G$6:$G$60,0)),"UNMAPPED"))</f>
        <v>Routine</v>
      </c>
      <c r="G86" s="19" t="str">
        <f aca="false">IF(A86="","",IFERROR(INDEX(Cleanup_Rules!$K$6:$K$60,MATCH(TRIM(LOWER(Raw_Export!G86)),Cleanup_Rules!$J$6:$J$60,0)),"UNMAPPED"))</f>
        <v>CoolAir HVAC</v>
      </c>
      <c r="H86" s="19" t="str">
        <f aca="false">IF(A86="","",IFERROR(INDEX(Cleanup_Rules!$N$6:$N$60,MATCH(TRIM(LOWER(Raw_Export!H86)),Cleanup_Rules!$M$6:$M$60,0)),"UNMAPPED"))</f>
        <v>Completed</v>
      </c>
      <c r="I86" s="32" t="n">
        <f aca="false">IF(OR(A86="",Raw_Export!I86=""),"",Raw_Export!I86)</f>
        <v>46237</v>
      </c>
      <c r="J86" s="34" t="n">
        <f aca="false">IF(A86="","",IF(Raw_Export!J86="",0,IF(ISNUMBER(Raw_Export!J86),Raw_Export!J86,VALUE(SUBSTITUTE(SUBSTITUTE(Raw_Export!J86,"$",""),",","")))))</f>
        <v>531.62</v>
      </c>
      <c r="K86" s="20" t="str">
        <f aca="false">IF(A86="","",IF(COUNTIF($A$6:A86,A86)&gt;1,"Duplicate",""))</f>
        <v/>
      </c>
      <c r="L86" s="19" t="str">
        <f aca="false">IF(A86="","",IF(AND(H86="Completed",I86=""),"No completion date",IF(AND(I86&lt;&gt;"",I86&lt;B86),"Completed before created","")))</f>
        <v/>
      </c>
      <c r="M86" s="20" t="str">
        <f aca="false">IF(A86="","",IF(K86="Duplicate","No","Yes"))</f>
        <v>Yes</v>
      </c>
      <c r="N86" s="20" t="n">
        <f aca="false">IF(OR(A86="",H86&lt;&gt;"Completed",L86&lt;&gt;""),"",I86-B86)</f>
        <v>11</v>
      </c>
      <c r="O86" s="20" t="n">
        <f aca="false">IF(A86="","",IFERROR(INDEX(Cleanup_Rules!$Q$6:$Q$8,MATCH(F86,Cleanup_Rules!$P$6:$P$8,0)),""))</f>
        <v>7</v>
      </c>
      <c r="P86" s="20" t="str">
        <f aca="false">IF(OR(N86="",O86=""),"",IF(N86&lt;=O86,"Yes","No"))</f>
        <v>No</v>
      </c>
      <c r="Q86" s="19" t="str">
        <f aca="false">IF(A86="","",MID(IF(NOT(EXACT(TRIM(Raw_Export!C86),D86))," · property","")&amp;IF(NOT(EXACT(TRIM(Raw_Export!E86),E86))," · category","")&amp;IF(NOT(EXACT(TRIM(Raw_Export!F86),F86))," · priority","")&amp;IF(NOT(EXACT(TRIM(Raw_Export!G86),G86))," · vendor","")&amp;IF(NOT(EXACT(TRIM(Raw_Export!H86),H86))," · status","")&amp;IF(ISTEXT(Raw_Export!J86)," · cost was text",""),4,200))</f>
        <v>category · priority · vendor</v>
      </c>
      <c r="R86" s="20" t="n">
        <f aca="false">IF(A86="","",IF(OR(LEN(Q86)&gt;0,K86&lt;&gt;"",L86&lt;&gt;""),1,0))</f>
        <v>1</v>
      </c>
    </row>
    <row r="87" customFormat="false" ht="15" hidden="false" customHeight="false" outlineLevel="0" collapsed="false">
      <c r="A87" s="19" t="str">
        <f aca="false">IF(Raw_Export!A87="","",Raw_Export!A87)</f>
        <v>WO-24249</v>
      </c>
      <c r="B87" s="32" t="n">
        <f aca="false">IF(A87="","",Raw_Export!B87)</f>
        <v>46227</v>
      </c>
      <c r="C87" s="33" t="n">
        <f aca="false">IF(A87="","",DATE(YEAR(B87),MONTH(B87),1))</f>
        <v>46204</v>
      </c>
      <c r="D87" s="19" t="str">
        <f aca="false">IF(A87="","",IFERROR(INDEX(Cleanup_Rules!$B$6:$B$60,MATCH(TRIM(LOWER(Raw_Export!C87)),Cleanup_Rules!$A$6:$A$60,0)),"UNMAPPED"))</f>
        <v>Oakview Apartments</v>
      </c>
      <c r="E87" s="19" t="str">
        <f aca="false">IF(A87="","",IFERROR(INDEX(Cleanup_Rules!$E$6:$E$60,MATCH(TRIM(LOWER(Raw_Export!E87)),Cleanup_Rules!$D$6:$D$60,0)),"UNMAPPED"))</f>
        <v>General Repair</v>
      </c>
      <c r="F87" s="19" t="str">
        <f aca="false">IF(A87="","",IFERROR(INDEX(Cleanup_Rules!$H$6:$H$60,MATCH(TRIM(LOWER(Raw_Export!F87)),Cleanup_Rules!$G$6:$G$60,0)),"UNMAPPED"))</f>
        <v>Urgent</v>
      </c>
      <c r="G87" s="19" t="str">
        <f aca="false">IF(A87="","",IFERROR(INDEX(Cleanup_Rules!$K$6:$K$60,MATCH(TRIM(LOWER(Raw_Export!G87)),Cleanup_Rules!$J$6:$J$60,0)),"UNMAPPED"))</f>
        <v>In-house Maintenance</v>
      </c>
      <c r="H87" s="19" t="str">
        <f aca="false">IF(A87="","",IFERROR(INDEX(Cleanup_Rules!$N$6:$N$60,MATCH(TRIM(LOWER(Raw_Export!H87)),Cleanup_Rules!$M$6:$M$60,0)),"UNMAPPED"))</f>
        <v>Completed</v>
      </c>
      <c r="I87" s="32" t="n">
        <f aca="false">IF(OR(A87="",Raw_Export!I87=""),"",Raw_Export!I87)</f>
        <v>46228</v>
      </c>
      <c r="J87" s="34" t="n">
        <f aca="false">IF(A87="","",IF(Raw_Export!J87="",0,IF(ISNUMBER(Raw_Export!J87),Raw_Export!J87,VALUE(SUBSTITUTE(SUBSTITUTE(Raw_Export!J87,"$",""),",","")))))</f>
        <v>0</v>
      </c>
      <c r="K87" s="20" t="str">
        <f aca="false">IF(A87="","",IF(COUNTIF($A$6:A87,A87)&gt;1,"Duplicate",""))</f>
        <v/>
      </c>
      <c r="L87" s="19" t="str">
        <f aca="false">IF(A87="","",IF(AND(H87="Completed",I87=""),"No completion date",IF(AND(I87&lt;&gt;"",I87&lt;B87),"Completed before created","")))</f>
        <v/>
      </c>
      <c r="M87" s="20" t="str">
        <f aca="false">IF(A87="","",IF(K87="Duplicate","No","Yes"))</f>
        <v>Yes</v>
      </c>
      <c r="N87" s="20" t="n">
        <f aca="false">IF(OR(A87="",H87&lt;&gt;"Completed",L87&lt;&gt;""),"",I87-B87)</f>
        <v>1</v>
      </c>
      <c r="O87" s="20" t="n">
        <f aca="false">IF(A87="","",IFERROR(INDEX(Cleanup_Rules!$Q$6:$Q$8,MATCH(F87,Cleanup_Rules!$P$6:$P$8,0)),""))</f>
        <v>3</v>
      </c>
      <c r="P87" s="20" t="str">
        <f aca="false">IF(OR(N87="",O87=""),"",IF(N87&lt;=O87,"Yes","No"))</f>
        <v>Yes</v>
      </c>
      <c r="Q87" s="19" t="str">
        <f aca="false">IF(A87="","",MID(IF(NOT(EXACT(TRIM(Raw_Export!C87),D87))," · property","")&amp;IF(NOT(EXACT(TRIM(Raw_Export!E87),E87))," · category","")&amp;IF(NOT(EXACT(TRIM(Raw_Export!F87),F87))," · priority","")&amp;IF(NOT(EXACT(TRIM(Raw_Export!G87),G87))," · vendor","")&amp;IF(NOT(EXACT(TRIM(Raw_Export!H87),H87))," · status","")&amp;IF(ISTEXT(Raw_Export!J87)," · cost was text",""),4,200))</f>
        <v>priority · status</v>
      </c>
      <c r="R87" s="20" t="n">
        <f aca="false">IF(A87="","",IF(OR(LEN(Q87)&gt;0,K87&lt;&gt;"",L87&lt;&gt;""),1,0))</f>
        <v>1</v>
      </c>
    </row>
    <row r="88" customFormat="false" ht="15" hidden="false" customHeight="false" outlineLevel="0" collapsed="false">
      <c r="A88" s="19" t="str">
        <f aca="false">IF(Raw_Export!A88="","",Raw_Export!A88)</f>
        <v>WO-24250</v>
      </c>
      <c r="B88" s="32" t="n">
        <f aca="false">IF(A88="","",Raw_Export!B88)</f>
        <v>46227</v>
      </c>
      <c r="C88" s="33" t="n">
        <f aca="false">IF(A88="","",DATE(YEAR(B88),MONTH(B88),1))</f>
        <v>46204</v>
      </c>
      <c r="D88" s="19" t="str">
        <f aca="false">IF(A88="","",IFERROR(INDEX(Cleanup_Rules!$B$6:$B$60,MATCH(TRIM(LOWER(Raw_Export!C88)),Cleanup_Rules!$A$6:$A$60,0)),"UNMAPPED"))</f>
        <v>Mill Creek Townhomes</v>
      </c>
      <c r="E88" s="19" t="str">
        <f aca="false">IF(A88="","",IFERROR(INDEX(Cleanup_Rules!$E$6:$E$60,MATCH(TRIM(LOWER(Raw_Export!E88)),Cleanup_Rules!$D$6:$D$60,0)),"UNMAPPED"))</f>
        <v>HVAC</v>
      </c>
      <c r="F88" s="19" t="str">
        <f aca="false">IF(A88="","",IFERROR(INDEX(Cleanup_Rules!$H$6:$H$60,MATCH(TRIM(LOWER(Raw_Export!F88)),Cleanup_Rules!$G$6:$G$60,0)),"UNMAPPED"))</f>
        <v>Urgent</v>
      </c>
      <c r="G88" s="19" t="str">
        <f aca="false">IF(A88="","",IFERROR(INDEX(Cleanup_Rules!$K$6:$K$60,MATCH(TRIM(LOWER(Raw_Export!G88)),Cleanup_Rules!$J$6:$J$60,0)),"UNMAPPED"))</f>
        <v>In-house Maintenance</v>
      </c>
      <c r="H88" s="19" t="str">
        <f aca="false">IF(A88="","",IFERROR(INDEX(Cleanup_Rules!$N$6:$N$60,MATCH(TRIM(LOWER(Raw_Export!H88)),Cleanup_Rules!$M$6:$M$60,0)),"UNMAPPED"))</f>
        <v>Completed</v>
      </c>
      <c r="I88" s="32" t="n">
        <f aca="false">IF(OR(A88="",Raw_Export!I88=""),"",Raw_Export!I88)</f>
        <v>46229</v>
      </c>
      <c r="J88" s="34" t="n">
        <f aca="false">IF(A88="","",IF(Raw_Export!J88="",0,IF(ISNUMBER(Raw_Export!J88),Raw_Export!J88,VALUE(SUBSTITUTE(SUBSTITUTE(Raw_Export!J88,"$",""),",","")))))</f>
        <v>128.77</v>
      </c>
      <c r="K88" s="20" t="str">
        <f aca="false">IF(A88="","",IF(COUNTIF($A$6:A88,A88)&gt;1,"Duplicate",""))</f>
        <v/>
      </c>
      <c r="L88" s="19" t="str">
        <f aca="false">IF(A88="","",IF(AND(H88="Completed",I88=""),"No completion date",IF(AND(I88&lt;&gt;"",I88&lt;B88),"Completed before created","")))</f>
        <v/>
      </c>
      <c r="M88" s="20" t="str">
        <f aca="false">IF(A88="","",IF(K88="Duplicate","No","Yes"))</f>
        <v>Yes</v>
      </c>
      <c r="N88" s="20" t="n">
        <f aca="false">IF(OR(A88="",H88&lt;&gt;"Completed",L88&lt;&gt;""),"",I88-B88)</f>
        <v>2</v>
      </c>
      <c r="O88" s="20" t="n">
        <f aca="false">IF(A88="","",IFERROR(INDEX(Cleanup_Rules!$Q$6:$Q$8,MATCH(F88,Cleanup_Rules!$P$6:$P$8,0)),""))</f>
        <v>3</v>
      </c>
      <c r="P88" s="20" t="str">
        <f aca="false">IF(OR(N88="",O88=""),"",IF(N88&lt;=O88,"Yes","No"))</f>
        <v>Yes</v>
      </c>
      <c r="Q88" s="19" t="str">
        <f aca="false">IF(A88="","",MID(IF(NOT(EXACT(TRIM(Raw_Export!C88),D88))," · property","")&amp;IF(NOT(EXACT(TRIM(Raw_Export!E88),E88))," · category","")&amp;IF(NOT(EXACT(TRIM(Raw_Export!F88),F88))," · priority","")&amp;IF(NOT(EXACT(TRIM(Raw_Export!G88),G88))," · vendor","")&amp;IF(NOT(EXACT(TRIM(Raw_Export!H88),H88))," · status","")&amp;IF(ISTEXT(Raw_Export!J88)," · cost was text",""),4,200))</f>
        <v>priority</v>
      </c>
      <c r="R88" s="20" t="n">
        <f aca="false">IF(A88="","",IF(OR(LEN(Q88)&gt;0,K88&lt;&gt;"",L88&lt;&gt;""),1,0))</f>
        <v>1</v>
      </c>
    </row>
    <row r="89" customFormat="false" ht="15" hidden="false" customHeight="false" outlineLevel="0" collapsed="false">
      <c r="A89" s="19" t="str">
        <f aca="false">IF(Raw_Export!A89="","",Raw_Export!A89)</f>
        <v>WO-24252</v>
      </c>
      <c r="B89" s="32" t="n">
        <f aca="false">IF(A89="","",Raw_Export!B89)</f>
        <v>46227</v>
      </c>
      <c r="C89" s="33" t="n">
        <f aca="false">IF(A89="","",DATE(YEAR(B89),MONTH(B89),1))</f>
        <v>46204</v>
      </c>
      <c r="D89" s="19" t="str">
        <f aca="false">IF(A89="","",IFERROR(INDEX(Cleanup_Rules!$B$6:$B$60,MATCH(TRIM(LOWER(Raw_Export!C89)),Cleanup_Rules!$A$6:$A$60,0)),"UNMAPPED"))</f>
        <v>Mill Creek Townhomes</v>
      </c>
      <c r="E89" s="19" t="str">
        <f aca="false">IF(A89="","",IFERROR(INDEX(Cleanup_Rules!$E$6:$E$60,MATCH(TRIM(LOWER(Raw_Export!E89)),Cleanup_Rules!$D$6:$D$60,0)),"UNMAPPED"))</f>
        <v>Plumbing</v>
      </c>
      <c r="F89" s="19" t="str">
        <f aca="false">IF(A89="","",IFERROR(INDEX(Cleanup_Rules!$H$6:$H$60,MATCH(TRIM(LOWER(Raw_Export!F89)),Cleanup_Rules!$G$6:$G$60,0)),"UNMAPPED"))</f>
        <v>Routine</v>
      </c>
      <c r="G89" s="19" t="str">
        <f aca="false">IF(A89="","",IFERROR(INDEX(Cleanup_Rules!$K$6:$K$60,MATCH(TRIM(LOWER(Raw_Export!G89)),Cleanup_Rules!$J$6:$J$60,0)),"UNMAPPED"))</f>
        <v>In-house Maintenance</v>
      </c>
      <c r="H89" s="19" t="str">
        <f aca="false">IF(A89="","",IFERROR(INDEX(Cleanup_Rules!$N$6:$N$60,MATCH(TRIM(LOWER(Raw_Export!H89)),Cleanup_Rules!$M$6:$M$60,0)),"UNMAPPED"))</f>
        <v>Completed</v>
      </c>
      <c r="I89" s="32" t="n">
        <f aca="false">IF(OR(A89="",Raw_Export!I89=""),"",Raw_Export!I89)</f>
        <v>46228</v>
      </c>
      <c r="J89" s="34" t="n">
        <f aca="false">IF(A89="","",IF(Raw_Export!J89="",0,IF(ISNUMBER(Raw_Export!J89),Raw_Export!J89,VALUE(SUBSTITUTE(SUBSTITUTE(Raw_Export!J89,"$",""),",","")))))</f>
        <v>142.88</v>
      </c>
      <c r="K89" s="20" t="str">
        <f aca="false">IF(A89="","",IF(COUNTIF($A$6:A89,A89)&gt;1,"Duplicate",""))</f>
        <v/>
      </c>
      <c r="L89" s="19" t="str">
        <f aca="false">IF(A89="","",IF(AND(H89="Completed",I89=""),"No completion date",IF(AND(I89&lt;&gt;"",I89&lt;B89),"Completed before created","")))</f>
        <v/>
      </c>
      <c r="M89" s="20" t="str">
        <f aca="false">IF(A89="","",IF(K89="Duplicate","No","Yes"))</f>
        <v>Yes</v>
      </c>
      <c r="N89" s="20" t="n">
        <f aca="false">IF(OR(A89="",H89&lt;&gt;"Completed",L89&lt;&gt;""),"",I89-B89)</f>
        <v>1</v>
      </c>
      <c r="O89" s="20" t="n">
        <f aca="false">IF(A89="","",IFERROR(INDEX(Cleanup_Rules!$Q$6:$Q$8,MATCH(F89,Cleanup_Rules!$P$6:$P$8,0)),""))</f>
        <v>7</v>
      </c>
      <c r="P89" s="20" t="str">
        <f aca="false">IF(OR(N89="",O89=""),"",IF(N89&lt;=O89,"Yes","No"))</f>
        <v>Yes</v>
      </c>
      <c r="Q89" s="19" t="str">
        <f aca="false">IF(A89="","",MID(IF(NOT(EXACT(TRIM(Raw_Export!C89),D89))," · property","")&amp;IF(NOT(EXACT(TRIM(Raw_Export!E89),E89))," · category","")&amp;IF(NOT(EXACT(TRIM(Raw_Export!F89),F89))," · priority","")&amp;IF(NOT(EXACT(TRIM(Raw_Export!G89),G89))," · vendor","")&amp;IF(NOT(EXACT(TRIM(Raw_Export!H89),H89))," · status","")&amp;IF(ISTEXT(Raw_Export!J89)," · cost was text",""),4,200))</f>
        <v>status</v>
      </c>
      <c r="R89" s="20" t="n">
        <f aca="false">IF(A89="","",IF(OR(LEN(Q89)&gt;0,K89&lt;&gt;"",L89&lt;&gt;""),1,0))</f>
        <v>1</v>
      </c>
    </row>
    <row r="90" customFormat="false" ht="15" hidden="false" customHeight="false" outlineLevel="0" collapsed="false">
      <c r="A90" s="19" t="str">
        <f aca="false">IF(Raw_Export!A90="","",Raw_Export!A90)</f>
        <v>WO-24254</v>
      </c>
      <c r="B90" s="32" t="n">
        <f aca="false">IF(A90="","",Raw_Export!B90)</f>
        <v>46227</v>
      </c>
      <c r="C90" s="33" t="n">
        <f aca="false">IF(A90="","",DATE(YEAR(B90),MONTH(B90),1))</f>
        <v>46204</v>
      </c>
      <c r="D90" s="19" t="str">
        <f aca="false">IF(A90="","",IFERROR(INDEX(Cleanup_Rules!$B$6:$B$60,MATCH(TRIM(LOWER(Raw_Export!C90)),Cleanup_Rules!$A$6:$A$60,0)),"UNMAPPED"))</f>
        <v>Mill Creek Townhomes</v>
      </c>
      <c r="E90" s="19" t="str">
        <f aca="false">IF(A90="","",IFERROR(INDEX(Cleanup_Rules!$E$6:$E$60,MATCH(TRIM(LOWER(Raw_Export!E90)),Cleanup_Rules!$D$6:$D$60,0)),"UNMAPPED"))</f>
        <v>Plumbing</v>
      </c>
      <c r="F90" s="19" t="str">
        <f aca="false">IF(A90="","",IFERROR(INDEX(Cleanup_Rules!$H$6:$H$60,MATCH(TRIM(LOWER(Raw_Export!F90)),Cleanup_Rules!$G$6:$G$60,0)),"UNMAPPED"))</f>
        <v>Urgent</v>
      </c>
      <c r="G90" s="19" t="str">
        <f aca="false">IF(A90="","",IFERROR(INDEX(Cleanup_Rules!$K$6:$K$60,MATCH(TRIM(LOWER(Raw_Export!G90)),Cleanup_Rules!$J$6:$J$60,0)),"UNMAPPED"))</f>
        <v>In-house Maintenance</v>
      </c>
      <c r="H90" s="19" t="str">
        <f aca="false">IF(A90="","",IFERROR(INDEX(Cleanup_Rules!$N$6:$N$60,MATCH(TRIM(LOWER(Raw_Export!H90)),Cleanup_Rules!$M$6:$M$60,0)),"UNMAPPED"))</f>
        <v>Completed</v>
      </c>
      <c r="I90" s="32" t="n">
        <f aca="false">IF(OR(A90="",Raw_Export!I90=""),"",Raw_Export!I90)</f>
        <v>46230</v>
      </c>
      <c r="J90" s="34" t="n">
        <f aca="false">IF(A90="","",IF(Raw_Export!J90="",0,IF(ISNUMBER(Raw_Export!J90),Raw_Export!J90,VALUE(SUBSTITUTE(SUBSTITUTE(Raw_Export!J90,"$",""),",","")))))</f>
        <v>0</v>
      </c>
      <c r="K90" s="20" t="str">
        <f aca="false">IF(A90="","",IF(COUNTIF($A$6:A90,A90)&gt;1,"Duplicate",""))</f>
        <v/>
      </c>
      <c r="L90" s="19" t="str">
        <f aca="false">IF(A90="","",IF(AND(H90="Completed",I90=""),"No completion date",IF(AND(I90&lt;&gt;"",I90&lt;B90),"Completed before created","")))</f>
        <v/>
      </c>
      <c r="M90" s="20" t="str">
        <f aca="false">IF(A90="","",IF(K90="Duplicate","No","Yes"))</f>
        <v>Yes</v>
      </c>
      <c r="N90" s="20" t="n">
        <f aca="false">IF(OR(A90="",H90&lt;&gt;"Completed",L90&lt;&gt;""),"",I90-B90)</f>
        <v>3</v>
      </c>
      <c r="O90" s="20" t="n">
        <f aca="false">IF(A90="","",IFERROR(INDEX(Cleanup_Rules!$Q$6:$Q$8,MATCH(F90,Cleanup_Rules!$P$6:$P$8,0)),""))</f>
        <v>3</v>
      </c>
      <c r="P90" s="20" t="str">
        <f aca="false">IF(OR(N90="",O90=""),"",IF(N90&lt;=O90,"Yes","No"))</f>
        <v>Yes</v>
      </c>
      <c r="Q90" s="19" t="str">
        <f aca="false">IF(A90="","",MID(IF(NOT(EXACT(TRIM(Raw_Export!C90),D90))," · property","")&amp;IF(NOT(EXACT(TRIM(Raw_Export!E90),E90))," · category","")&amp;IF(NOT(EXACT(TRIM(Raw_Export!F90),F90))," · priority","")&amp;IF(NOT(EXACT(TRIM(Raw_Export!G90),G90))," · vendor","")&amp;IF(NOT(EXACT(TRIM(Raw_Export!H90),H90))," · status","")&amp;IF(ISTEXT(Raw_Export!J90)," · cost was text",""),4,200))</f>
        <v>vendor</v>
      </c>
      <c r="R90" s="20" t="n">
        <f aca="false">IF(A90="","",IF(OR(LEN(Q90)&gt;0,K90&lt;&gt;"",L90&lt;&gt;""),1,0))</f>
        <v>1</v>
      </c>
    </row>
    <row r="91" customFormat="false" ht="15" hidden="false" customHeight="false" outlineLevel="0" collapsed="false">
      <c r="A91" s="19" t="str">
        <f aca="false">IF(Raw_Export!A91="","",Raw_Export!A91)</f>
        <v>WO-24257</v>
      </c>
      <c r="B91" s="32" t="n">
        <f aca="false">IF(A91="","",Raw_Export!B91)</f>
        <v>46227</v>
      </c>
      <c r="C91" s="33" t="n">
        <f aca="false">IF(A91="","",DATE(YEAR(B91),MONTH(B91),1))</f>
        <v>46204</v>
      </c>
      <c r="D91" s="19" t="str">
        <f aca="false">IF(A91="","",IFERROR(INDEX(Cleanup_Rules!$B$6:$B$60,MATCH(TRIM(LOWER(Raw_Export!C91)),Cleanup_Rules!$A$6:$A$60,0)),"UNMAPPED"))</f>
        <v>Harbor Point Lofts</v>
      </c>
      <c r="E91" s="19" t="str">
        <f aca="false">IF(A91="","",IFERROR(INDEX(Cleanup_Rules!$E$6:$E$60,MATCH(TRIM(LOWER(Raw_Export!E91)),Cleanup_Rules!$D$6:$D$60,0)),"UNMAPPED"))</f>
        <v>Plumbing</v>
      </c>
      <c r="F91" s="19" t="str">
        <f aca="false">IF(A91="","",IFERROR(INDEX(Cleanup_Rules!$H$6:$H$60,MATCH(TRIM(LOWER(Raw_Export!F91)),Cleanup_Rules!$G$6:$G$60,0)),"UNMAPPED"))</f>
        <v>Urgent</v>
      </c>
      <c r="G91" s="19" t="str">
        <f aca="false">IF(A91="","",IFERROR(INDEX(Cleanup_Rules!$K$6:$K$60,MATCH(TRIM(LOWER(Raw_Export!G91)),Cleanup_Rules!$J$6:$J$60,0)),"UNMAPPED"))</f>
        <v>In-house Maintenance</v>
      </c>
      <c r="H91" s="19" t="str">
        <f aca="false">IF(A91="","",IFERROR(INDEX(Cleanup_Rules!$N$6:$N$60,MATCH(TRIM(LOWER(Raw_Export!H91)),Cleanup_Rules!$M$6:$M$60,0)),"UNMAPPED"))</f>
        <v>Completed</v>
      </c>
      <c r="I91" s="32" t="n">
        <f aca="false">IF(OR(A91="",Raw_Export!I91=""),"",Raw_Export!I91)</f>
        <v>46229</v>
      </c>
      <c r="J91" s="34" t="n">
        <f aca="false">IF(A91="","",IF(Raw_Export!J91="",0,IF(ISNUMBER(Raw_Export!J91),Raw_Export!J91,VALUE(SUBSTITUTE(SUBSTITUTE(Raw_Export!J91,"$",""),",","")))))</f>
        <v>146.26</v>
      </c>
      <c r="K91" s="20" t="str">
        <f aca="false">IF(A91="","",IF(COUNTIF($A$6:A91,A91)&gt;1,"Duplicate",""))</f>
        <v/>
      </c>
      <c r="L91" s="19" t="str">
        <f aca="false">IF(A91="","",IF(AND(H91="Completed",I91=""),"No completion date",IF(AND(I91&lt;&gt;"",I91&lt;B91),"Completed before created","")))</f>
        <v/>
      </c>
      <c r="M91" s="20" t="str">
        <f aca="false">IF(A91="","",IF(K91="Duplicate","No","Yes"))</f>
        <v>Yes</v>
      </c>
      <c r="N91" s="20" t="n">
        <f aca="false">IF(OR(A91="",H91&lt;&gt;"Completed",L91&lt;&gt;""),"",I91-B91)</f>
        <v>2</v>
      </c>
      <c r="O91" s="20" t="n">
        <f aca="false">IF(A91="","",IFERROR(INDEX(Cleanup_Rules!$Q$6:$Q$8,MATCH(F91,Cleanup_Rules!$P$6:$P$8,0)),""))</f>
        <v>3</v>
      </c>
      <c r="P91" s="20" t="str">
        <f aca="false">IF(OR(N91="",O91=""),"",IF(N91&lt;=O91,"Yes","No"))</f>
        <v>Yes</v>
      </c>
      <c r="Q91" s="19" t="str">
        <f aca="false">IF(A91="","",MID(IF(NOT(EXACT(TRIM(Raw_Export!C91),D91))," · property","")&amp;IF(NOT(EXACT(TRIM(Raw_Export!E91),E91))," · category","")&amp;IF(NOT(EXACT(TRIM(Raw_Export!F91),F91))," · priority","")&amp;IF(NOT(EXACT(TRIM(Raw_Export!G91),G91))," · vendor","")&amp;IF(NOT(EXACT(TRIM(Raw_Export!H91),H91))," · status","")&amp;IF(ISTEXT(Raw_Export!J91)," · cost was text",""),4,200))</f>
        <v>status</v>
      </c>
      <c r="R91" s="20" t="n">
        <f aca="false">IF(A91="","",IF(OR(LEN(Q91)&gt;0,K91&lt;&gt;"",L91&lt;&gt;""),1,0))</f>
        <v>1</v>
      </c>
    </row>
    <row r="92" customFormat="false" ht="15" hidden="false" customHeight="false" outlineLevel="0" collapsed="false">
      <c r="A92" s="19" t="str">
        <f aca="false">IF(Raw_Export!A92="","",Raw_Export!A92)</f>
        <v>WO-24258</v>
      </c>
      <c r="B92" s="32" t="n">
        <f aca="false">IF(A92="","",Raw_Export!B92)</f>
        <v>46228</v>
      </c>
      <c r="C92" s="33" t="n">
        <f aca="false">IF(A92="","",DATE(YEAR(B92),MONTH(B92),1))</f>
        <v>46204</v>
      </c>
      <c r="D92" s="19" t="str">
        <f aca="false">IF(A92="","",IFERROR(INDEX(Cleanup_Rules!$B$6:$B$60,MATCH(TRIM(LOWER(Raw_Export!C92)),Cleanup_Rules!$A$6:$A$60,0)),"UNMAPPED"))</f>
        <v>Oakview Apartments</v>
      </c>
      <c r="E92" s="19" t="str">
        <f aca="false">IF(A92="","",IFERROR(INDEX(Cleanup_Rules!$E$6:$E$60,MATCH(TRIM(LOWER(Raw_Export!E92)),Cleanup_Rules!$D$6:$D$60,0)),"UNMAPPED"))</f>
        <v>HVAC</v>
      </c>
      <c r="F92" s="19" t="str">
        <f aca="false">IF(A92="","",IFERROR(INDEX(Cleanup_Rules!$H$6:$H$60,MATCH(TRIM(LOWER(Raw_Export!F92)),Cleanup_Rules!$G$6:$G$60,0)),"UNMAPPED"))</f>
        <v>Routine</v>
      </c>
      <c r="G92" s="19" t="str">
        <f aca="false">IF(A92="","",IFERROR(INDEX(Cleanup_Rules!$K$6:$K$60,MATCH(TRIM(LOWER(Raw_Export!G92)),Cleanup_Rules!$J$6:$J$60,0)),"UNMAPPED"))</f>
        <v>In-house Maintenance</v>
      </c>
      <c r="H92" s="19" t="str">
        <f aca="false">IF(A92="","",IFERROR(INDEX(Cleanup_Rules!$N$6:$N$60,MATCH(TRIM(LOWER(Raw_Export!H92)),Cleanup_Rules!$M$6:$M$60,0)),"UNMAPPED"))</f>
        <v>Completed</v>
      </c>
      <c r="I92" s="32" t="n">
        <f aca="false">IF(OR(A92="",Raw_Export!I92=""),"",Raw_Export!I92)</f>
        <v>46233</v>
      </c>
      <c r="J92" s="34" t="n">
        <f aca="false">IF(A92="","",IF(Raw_Export!J92="",0,IF(ISNUMBER(Raw_Export!J92),Raw_Export!J92,VALUE(SUBSTITUTE(SUBSTITUTE(Raw_Export!J92,"$",""),",","")))))</f>
        <v>61.12</v>
      </c>
      <c r="K92" s="20" t="str">
        <f aca="false">IF(A92="","",IF(COUNTIF($A$6:A92,A92)&gt;1,"Duplicate",""))</f>
        <v/>
      </c>
      <c r="L92" s="19" t="str">
        <f aca="false">IF(A92="","",IF(AND(H92="Completed",I92=""),"No completion date",IF(AND(I92&lt;&gt;"",I92&lt;B92),"Completed before created","")))</f>
        <v/>
      </c>
      <c r="M92" s="20" t="str">
        <f aca="false">IF(A92="","",IF(K92="Duplicate","No","Yes"))</f>
        <v>Yes</v>
      </c>
      <c r="N92" s="20" t="n">
        <f aca="false">IF(OR(A92="",H92&lt;&gt;"Completed",L92&lt;&gt;""),"",I92-B92)</f>
        <v>5</v>
      </c>
      <c r="O92" s="20" t="n">
        <f aca="false">IF(A92="","",IFERROR(INDEX(Cleanup_Rules!$Q$6:$Q$8,MATCH(F92,Cleanup_Rules!$P$6:$P$8,0)),""))</f>
        <v>7</v>
      </c>
      <c r="P92" s="20" t="str">
        <f aca="false">IF(OR(N92="",O92=""),"",IF(N92&lt;=O92,"Yes","No"))</f>
        <v>Yes</v>
      </c>
      <c r="Q92" s="19" t="str">
        <f aca="false">IF(A92="","",MID(IF(NOT(EXACT(TRIM(Raw_Export!C92),D92))," · property","")&amp;IF(NOT(EXACT(TRIM(Raw_Export!E92),E92))," · category","")&amp;IF(NOT(EXACT(TRIM(Raw_Export!F92),F92))," · priority","")&amp;IF(NOT(EXACT(TRIM(Raw_Export!G92),G92))," · vendor","")&amp;IF(NOT(EXACT(TRIM(Raw_Export!H92),H92))," · status","")&amp;IF(ISTEXT(Raw_Export!J92)," · cost was text",""),4,200))</f>
        <v>property</v>
      </c>
      <c r="R92" s="20" t="n">
        <f aca="false">IF(A92="","",IF(OR(LEN(Q92)&gt;0,K92&lt;&gt;"",L92&lt;&gt;""),1,0))</f>
        <v>1</v>
      </c>
    </row>
    <row r="93" customFormat="false" ht="15" hidden="false" customHeight="false" outlineLevel="0" collapsed="false">
      <c r="A93" s="19" t="str">
        <f aca="false">IF(Raw_Export!A93="","",Raw_Export!A93)</f>
        <v>WO-24259</v>
      </c>
      <c r="B93" s="32" t="n">
        <f aca="false">IF(A93="","",Raw_Export!B93)</f>
        <v>46228</v>
      </c>
      <c r="C93" s="33" t="n">
        <f aca="false">IF(A93="","",DATE(YEAR(B93),MONTH(B93),1))</f>
        <v>46204</v>
      </c>
      <c r="D93" s="19" t="str">
        <f aca="false">IF(A93="","",IFERROR(INDEX(Cleanup_Rules!$B$6:$B$60,MATCH(TRIM(LOWER(Raw_Export!C93)),Cleanup_Rules!$A$6:$A$60,0)),"UNMAPPED"))</f>
        <v>Oakview Apartments</v>
      </c>
      <c r="E93" s="19" t="str">
        <f aca="false">IF(A93="","",IFERROR(INDEX(Cleanup_Rules!$E$6:$E$60,MATCH(TRIM(LOWER(Raw_Export!E93)),Cleanup_Rules!$D$6:$D$60,0)),"UNMAPPED"))</f>
        <v>General Repair</v>
      </c>
      <c r="F93" s="19" t="str">
        <f aca="false">IF(A93="","",IFERROR(INDEX(Cleanup_Rules!$H$6:$H$60,MATCH(TRIM(LOWER(Raw_Export!F93)),Cleanup_Rules!$G$6:$G$60,0)),"UNMAPPED"))</f>
        <v>Routine</v>
      </c>
      <c r="G93" s="19" t="str">
        <f aca="false">IF(A93="","",IFERROR(INDEX(Cleanup_Rules!$K$6:$K$60,MATCH(TRIM(LOWER(Raw_Export!G93)),Cleanup_Rules!$J$6:$J$60,0)),"UNMAPPED"))</f>
        <v>In-house Maintenance</v>
      </c>
      <c r="H93" s="19" t="str">
        <f aca="false">IF(A93="","",IFERROR(INDEX(Cleanup_Rules!$N$6:$N$60,MATCH(TRIM(LOWER(Raw_Export!H93)),Cleanup_Rules!$M$6:$M$60,0)),"UNMAPPED"))</f>
        <v>Completed</v>
      </c>
      <c r="I93" s="32" t="n">
        <f aca="false">IF(OR(A93="",Raw_Export!I93=""),"",Raw_Export!I93)</f>
        <v>46231</v>
      </c>
      <c r="J93" s="34" t="n">
        <f aca="false">IF(A93="","",IF(Raw_Export!J93="",0,IF(ISNUMBER(Raw_Export!J93),Raw_Export!J93,VALUE(SUBSTITUTE(SUBSTITUTE(Raw_Export!J93,"$",""),",","")))))</f>
        <v>0</v>
      </c>
      <c r="K93" s="20" t="str">
        <f aca="false">IF(A93="","",IF(COUNTIF($A$6:A93,A93)&gt;1,"Duplicate",""))</f>
        <v/>
      </c>
      <c r="L93" s="19" t="str">
        <f aca="false">IF(A93="","",IF(AND(H93="Completed",I93=""),"No completion date",IF(AND(I93&lt;&gt;"",I93&lt;B93),"Completed before created","")))</f>
        <v/>
      </c>
      <c r="M93" s="20" t="str">
        <f aca="false">IF(A93="","",IF(K93="Duplicate","No","Yes"))</f>
        <v>Yes</v>
      </c>
      <c r="N93" s="20" t="n">
        <f aca="false">IF(OR(A93="",H93&lt;&gt;"Completed",L93&lt;&gt;""),"",I93-B93)</f>
        <v>3</v>
      </c>
      <c r="O93" s="20" t="n">
        <f aca="false">IF(A93="","",IFERROR(INDEX(Cleanup_Rules!$Q$6:$Q$8,MATCH(F93,Cleanup_Rules!$P$6:$P$8,0)),""))</f>
        <v>7</v>
      </c>
      <c r="P93" s="20" t="str">
        <f aca="false">IF(OR(N93="",O93=""),"",IF(N93&lt;=O93,"Yes","No"))</f>
        <v>Yes</v>
      </c>
      <c r="Q93" s="19" t="str">
        <f aca="false">IF(A93="","",MID(IF(NOT(EXACT(TRIM(Raw_Export!C93),D93))," · property","")&amp;IF(NOT(EXACT(TRIM(Raw_Export!E93),E93))," · category","")&amp;IF(NOT(EXACT(TRIM(Raw_Export!F93),F93))," · priority","")&amp;IF(NOT(EXACT(TRIM(Raw_Export!G93),G93))," · vendor","")&amp;IF(NOT(EXACT(TRIM(Raw_Export!H93),H93))," · status","")&amp;IF(ISTEXT(Raw_Export!J93)," · cost was text",""),4,200))</f>
        <v>property</v>
      </c>
      <c r="R93" s="20" t="n">
        <f aca="false">IF(A93="","",IF(OR(LEN(Q93)&gt;0,K93&lt;&gt;"",L93&lt;&gt;""),1,0))</f>
        <v>1</v>
      </c>
    </row>
    <row r="94" customFormat="false" ht="15" hidden="false" customHeight="false" outlineLevel="0" collapsed="false">
      <c r="A94" s="19" t="str">
        <f aca="false">IF(Raw_Export!A94="","",Raw_Export!A94)</f>
        <v>WO-24260</v>
      </c>
      <c r="B94" s="32" t="n">
        <f aca="false">IF(A94="","",Raw_Export!B94)</f>
        <v>46228</v>
      </c>
      <c r="C94" s="33" t="n">
        <f aca="false">IF(A94="","",DATE(YEAR(B94),MONTH(B94),1))</f>
        <v>46204</v>
      </c>
      <c r="D94" s="19" t="str">
        <f aca="false">IF(A94="","",IFERROR(INDEX(Cleanup_Rules!$B$6:$B$60,MATCH(TRIM(LOWER(Raw_Export!C94)),Cleanup_Rules!$A$6:$A$60,0)),"UNMAPPED"))</f>
        <v>Mill Creek Townhomes</v>
      </c>
      <c r="E94" s="19" t="str">
        <f aca="false">IF(A94="","",IFERROR(INDEX(Cleanup_Rules!$E$6:$E$60,MATCH(TRIM(LOWER(Raw_Export!E94)),Cleanup_Rules!$D$6:$D$60,0)),"UNMAPPED"))</f>
        <v>Pest Control</v>
      </c>
      <c r="F94" s="19" t="str">
        <f aca="false">IF(A94="","",IFERROR(INDEX(Cleanup_Rules!$H$6:$H$60,MATCH(TRIM(LOWER(Raw_Export!F94)),Cleanup_Rules!$G$6:$G$60,0)),"UNMAPPED"))</f>
        <v>Emergency</v>
      </c>
      <c r="G94" s="19" t="str">
        <f aca="false">IF(A94="","",IFERROR(INDEX(Cleanup_Rules!$K$6:$K$60,MATCH(TRIM(LOWER(Raw_Export!G94)),Cleanup_Rules!$J$6:$J$60,0)),"UNMAPPED"))</f>
        <v>Shield Pest Control</v>
      </c>
      <c r="H94" s="19" t="str">
        <f aca="false">IF(A94="","",IFERROR(INDEX(Cleanup_Rules!$N$6:$N$60,MATCH(TRIM(LOWER(Raw_Export!H94)),Cleanup_Rules!$M$6:$M$60,0)),"UNMAPPED"))</f>
        <v>Completed</v>
      </c>
      <c r="I94" s="32" t="n">
        <f aca="false">IF(OR(A94="",Raw_Export!I94=""),"",Raw_Export!I94)</f>
        <v>46229</v>
      </c>
      <c r="J94" s="34" t="n">
        <f aca="false">IF(A94="","",IF(Raw_Export!J94="",0,IF(ISNUMBER(Raw_Export!J94),Raw_Export!J94,VALUE(SUBSTITUTE(SUBSTITUTE(Raw_Export!J94,"$",""),",","")))))</f>
        <v>132.85</v>
      </c>
      <c r="K94" s="20" t="str">
        <f aca="false">IF(A94="","",IF(COUNTIF($A$6:A94,A94)&gt;1,"Duplicate",""))</f>
        <v/>
      </c>
      <c r="L94" s="19" t="str">
        <f aca="false">IF(A94="","",IF(AND(H94="Completed",I94=""),"No completion date",IF(AND(I94&lt;&gt;"",I94&lt;B94),"Completed before created","")))</f>
        <v/>
      </c>
      <c r="M94" s="20" t="str">
        <f aca="false">IF(A94="","",IF(K94="Duplicate","No","Yes"))</f>
        <v>Yes</v>
      </c>
      <c r="N94" s="20" t="n">
        <f aca="false">IF(OR(A94="",H94&lt;&gt;"Completed",L94&lt;&gt;""),"",I94-B94)</f>
        <v>1</v>
      </c>
      <c r="O94" s="20" t="n">
        <f aca="false">IF(A94="","",IFERROR(INDEX(Cleanup_Rules!$Q$6:$Q$8,MATCH(F94,Cleanup_Rules!$P$6:$P$8,0)),""))</f>
        <v>1</v>
      </c>
      <c r="P94" s="20" t="str">
        <f aca="false">IF(OR(N94="",O94=""),"",IF(N94&lt;=O94,"Yes","No"))</f>
        <v>Yes</v>
      </c>
      <c r="Q94" s="19" t="str">
        <f aca="false">IF(A94="","",MID(IF(NOT(EXACT(TRIM(Raw_Export!C94),D94))," · property","")&amp;IF(NOT(EXACT(TRIM(Raw_Export!E94),E94))," · category","")&amp;IF(NOT(EXACT(TRIM(Raw_Export!F94),F94))," · priority","")&amp;IF(NOT(EXACT(TRIM(Raw_Export!G94),G94))," · vendor","")&amp;IF(NOT(EXACT(TRIM(Raw_Export!H94),H94))," · status","")&amp;IF(ISTEXT(Raw_Export!J94)," · cost was text",""),4,200))</f>
        <v>property · vendor</v>
      </c>
      <c r="R94" s="20" t="n">
        <f aca="false">IF(A94="","",IF(OR(LEN(Q94)&gt;0,K94&lt;&gt;"",L94&lt;&gt;""),1,0))</f>
        <v>1</v>
      </c>
    </row>
    <row r="95" customFormat="false" ht="15" hidden="false" customHeight="false" outlineLevel="0" collapsed="false">
      <c r="A95" s="19" t="str">
        <f aca="false">IF(Raw_Export!A95="","",Raw_Export!A95)</f>
        <v>WO-24262</v>
      </c>
      <c r="B95" s="32" t="n">
        <f aca="false">IF(A95="","",Raw_Export!B95)</f>
        <v>46228</v>
      </c>
      <c r="C95" s="33" t="n">
        <f aca="false">IF(A95="","",DATE(YEAR(B95),MONTH(B95),1))</f>
        <v>46204</v>
      </c>
      <c r="D95" s="19" t="str">
        <f aca="false">IF(A95="","",IFERROR(INDEX(Cleanup_Rules!$B$6:$B$60,MATCH(TRIM(LOWER(Raw_Export!C95)),Cleanup_Rules!$A$6:$A$60,0)),"UNMAPPED"))</f>
        <v>Harbor Point Lofts</v>
      </c>
      <c r="E95" s="19" t="str">
        <f aca="false">IF(A95="","",IFERROR(INDEX(Cleanup_Rules!$E$6:$E$60,MATCH(TRIM(LOWER(Raw_Export!E95)),Cleanup_Rules!$D$6:$D$60,0)),"UNMAPPED"))</f>
        <v>Appliance</v>
      </c>
      <c r="F95" s="19" t="str">
        <f aca="false">IF(A95="","",IFERROR(INDEX(Cleanup_Rules!$H$6:$H$60,MATCH(TRIM(LOWER(Raw_Export!F95)),Cleanup_Rules!$G$6:$G$60,0)),"UNMAPPED"))</f>
        <v>Routine</v>
      </c>
      <c r="G95" s="19" t="str">
        <f aca="false">IF(A95="","",IFERROR(INDEX(Cleanup_Rules!$K$6:$K$60,MATCH(TRIM(LOWER(Raw_Export!G95)),Cleanup_Rules!$J$6:$J$60,0)),"UNMAPPED"))</f>
        <v>In-house Maintenance</v>
      </c>
      <c r="H95" s="19" t="str">
        <f aca="false">IF(A95="","",IFERROR(INDEX(Cleanup_Rules!$N$6:$N$60,MATCH(TRIM(LOWER(Raw_Export!H95)),Cleanup_Rules!$M$6:$M$60,0)),"UNMAPPED"))</f>
        <v>Completed</v>
      </c>
      <c r="I95" s="32" t="n">
        <f aca="false">IF(OR(A95="",Raw_Export!I95=""),"",Raw_Export!I95)</f>
        <v>46230</v>
      </c>
      <c r="J95" s="34" t="n">
        <f aca="false">IF(A95="","",IF(Raw_Export!J95="",0,IF(ISNUMBER(Raw_Export!J95),Raw_Export!J95,VALUE(SUBSTITUTE(SUBSTITUTE(Raw_Export!J95,"$",""),",","")))))</f>
        <v>0</v>
      </c>
      <c r="K95" s="20" t="str">
        <f aca="false">IF(A95="","",IF(COUNTIF($A$6:A95,A95)&gt;1,"Duplicate",""))</f>
        <v/>
      </c>
      <c r="L95" s="19" t="str">
        <f aca="false">IF(A95="","",IF(AND(H95="Completed",I95=""),"No completion date",IF(AND(I95&lt;&gt;"",I95&lt;B95),"Completed before created","")))</f>
        <v/>
      </c>
      <c r="M95" s="20" t="str">
        <f aca="false">IF(A95="","",IF(K95="Duplicate","No","Yes"))</f>
        <v>Yes</v>
      </c>
      <c r="N95" s="20" t="n">
        <f aca="false">IF(OR(A95="",H95&lt;&gt;"Completed",L95&lt;&gt;""),"",I95-B95)</f>
        <v>2</v>
      </c>
      <c r="O95" s="20" t="n">
        <f aca="false">IF(A95="","",IFERROR(INDEX(Cleanup_Rules!$Q$6:$Q$8,MATCH(F95,Cleanup_Rules!$P$6:$P$8,0)),""))</f>
        <v>7</v>
      </c>
      <c r="P95" s="20" t="str">
        <f aca="false">IF(OR(N95="",O95=""),"",IF(N95&lt;=O95,"Yes","No"))</f>
        <v>Yes</v>
      </c>
      <c r="Q95" s="19" t="str">
        <f aca="false">IF(A95="","",MID(IF(NOT(EXACT(TRIM(Raw_Export!C95),D95))," · property","")&amp;IF(NOT(EXACT(TRIM(Raw_Export!E95),E95))," · category","")&amp;IF(NOT(EXACT(TRIM(Raw_Export!F95),F95))," · priority","")&amp;IF(NOT(EXACT(TRIM(Raw_Export!G95),G95))," · vendor","")&amp;IF(NOT(EXACT(TRIM(Raw_Export!H95),H95))," · status","")&amp;IF(ISTEXT(Raw_Export!J95)," · cost was text",""),4,200))</f>
        <v>category</v>
      </c>
      <c r="R95" s="20" t="n">
        <f aca="false">IF(A95="","",IF(OR(LEN(Q95)&gt;0,K95&lt;&gt;"",L95&lt;&gt;""),1,0))</f>
        <v>1</v>
      </c>
    </row>
    <row r="96" customFormat="false" ht="15" hidden="false" customHeight="false" outlineLevel="0" collapsed="false">
      <c r="A96" s="19" t="str">
        <f aca="false">IF(Raw_Export!A96="","",Raw_Export!A96)</f>
        <v>WO-24264</v>
      </c>
      <c r="B96" s="32" t="n">
        <f aca="false">IF(A96="","",Raw_Export!B96)</f>
        <v>46228</v>
      </c>
      <c r="C96" s="33" t="n">
        <f aca="false">IF(A96="","",DATE(YEAR(B96),MONTH(B96),1))</f>
        <v>46204</v>
      </c>
      <c r="D96" s="19" t="str">
        <f aca="false">IF(A96="","",IFERROR(INDEX(Cleanup_Rules!$B$6:$B$60,MATCH(TRIM(LOWER(Raw_Export!C96)),Cleanup_Rules!$A$6:$A$60,0)),"UNMAPPED"))</f>
        <v>Cedar Ridge Apartments</v>
      </c>
      <c r="E96" s="19" t="str">
        <f aca="false">IF(A96="","",IFERROR(INDEX(Cleanup_Rules!$E$6:$E$60,MATCH(TRIM(LOWER(Raw_Export!E96)),Cleanup_Rules!$D$6:$D$60,0)),"UNMAPPED"))</f>
        <v>Plumbing</v>
      </c>
      <c r="F96" s="19" t="str">
        <f aca="false">IF(A96="","",IFERROR(INDEX(Cleanup_Rules!$H$6:$H$60,MATCH(TRIM(LOWER(Raw_Export!F96)),Cleanup_Rules!$G$6:$G$60,0)),"UNMAPPED"))</f>
        <v>Routine</v>
      </c>
      <c r="G96" s="19" t="str">
        <f aca="false">IF(A96="","",IFERROR(INDEX(Cleanup_Rules!$K$6:$K$60,MATCH(TRIM(LOWER(Raw_Export!G96)),Cleanup_Rules!$J$6:$J$60,0)),"UNMAPPED"))</f>
        <v>FastFlow Plumbing</v>
      </c>
      <c r="H96" s="19" t="str">
        <f aca="false">IF(A96="","",IFERROR(INDEX(Cleanup_Rules!$N$6:$N$60,MATCH(TRIM(LOWER(Raw_Export!H96)),Cleanup_Rules!$M$6:$M$60,0)),"UNMAPPED"))</f>
        <v>Completed</v>
      </c>
      <c r="I96" s="32" t="n">
        <f aca="false">IF(OR(A96="",Raw_Export!I96=""),"",Raw_Export!I96)</f>
        <v>46231</v>
      </c>
      <c r="J96" s="34" t="n">
        <f aca="false">IF(A96="","",IF(Raw_Export!J96="",0,IF(ISNUMBER(Raw_Export!J96),Raw_Export!J96,VALUE(SUBSTITUTE(SUBSTITUTE(Raw_Export!J96,"$",""),",","")))))</f>
        <v>669.67</v>
      </c>
      <c r="K96" s="20" t="str">
        <f aca="false">IF(A96="","",IF(COUNTIF($A$6:A96,A96)&gt;1,"Duplicate",""))</f>
        <v/>
      </c>
      <c r="L96" s="19" t="str">
        <f aca="false">IF(A96="","",IF(AND(H96="Completed",I96=""),"No completion date",IF(AND(I96&lt;&gt;"",I96&lt;B96),"Completed before created","")))</f>
        <v/>
      </c>
      <c r="M96" s="20" t="str">
        <f aca="false">IF(A96="","",IF(K96="Duplicate","No","Yes"))</f>
        <v>Yes</v>
      </c>
      <c r="N96" s="20" t="n">
        <f aca="false">IF(OR(A96="",H96&lt;&gt;"Completed",L96&lt;&gt;""),"",I96-B96)</f>
        <v>3</v>
      </c>
      <c r="O96" s="20" t="n">
        <f aca="false">IF(A96="","",IFERROR(INDEX(Cleanup_Rules!$Q$6:$Q$8,MATCH(F96,Cleanup_Rules!$P$6:$P$8,0)),""))</f>
        <v>7</v>
      </c>
      <c r="P96" s="20" t="str">
        <f aca="false">IF(OR(N96="",O96=""),"",IF(N96&lt;=O96,"Yes","No"))</f>
        <v>Yes</v>
      </c>
      <c r="Q96" s="19" t="str">
        <f aca="false">IF(A96="","",MID(IF(NOT(EXACT(TRIM(Raw_Export!C96),D96))," · property","")&amp;IF(NOT(EXACT(TRIM(Raw_Export!E96),E96))," · category","")&amp;IF(NOT(EXACT(TRIM(Raw_Export!F96),F96))," · priority","")&amp;IF(NOT(EXACT(TRIM(Raw_Export!G96),G96))," · vendor","")&amp;IF(NOT(EXACT(TRIM(Raw_Export!H96),H96))," · status","")&amp;IF(ISTEXT(Raw_Export!J96)," · cost was text",""),4,200))</f>
        <v>vendor</v>
      </c>
      <c r="R96" s="20" t="n">
        <f aca="false">IF(A96="","",IF(OR(LEN(Q96)&gt;0,K96&lt;&gt;"",L96&lt;&gt;""),1,0))</f>
        <v>1</v>
      </c>
    </row>
    <row r="97" customFormat="false" ht="15" hidden="false" customHeight="false" outlineLevel="0" collapsed="false">
      <c r="A97" s="19" t="str">
        <f aca="false">IF(Raw_Export!A97="","",Raw_Export!A97)</f>
        <v>WO-24267</v>
      </c>
      <c r="B97" s="32" t="n">
        <f aca="false">IF(A97="","",Raw_Export!B97)</f>
        <v>46229</v>
      </c>
      <c r="C97" s="33" t="n">
        <f aca="false">IF(A97="","",DATE(YEAR(B97),MONTH(B97),1))</f>
        <v>46204</v>
      </c>
      <c r="D97" s="19" t="str">
        <f aca="false">IF(A97="","",IFERROR(INDEX(Cleanup_Rules!$B$6:$B$60,MATCH(TRIM(LOWER(Raw_Export!C97)),Cleanup_Rules!$A$6:$A$60,0)),"UNMAPPED"))</f>
        <v>Oakview Apartments</v>
      </c>
      <c r="E97" s="19" t="str">
        <f aca="false">IF(A97="","",IFERROR(INDEX(Cleanup_Rules!$E$6:$E$60,MATCH(TRIM(LOWER(Raw_Export!E97)),Cleanup_Rules!$D$6:$D$60,0)),"UNMAPPED"))</f>
        <v>Electrical</v>
      </c>
      <c r="F97" s="19" t="str">
        <f aca="false">IF(A97="","",IFERROR(INDEX(Cleanup_Rules!$H$6:$H$60,MATCH(TRIM(LOWER(Raw_Export!F97)),Cleanup_Rules!$G$6:$G$60,0)),"UNMAPPED"))</f>
        <v>Routine</v>
      </c>
      <c r="G97" s="19" t="str">
        <f aca="false">IF(A97="","",IFERROR(INDEX(Cleanup_Rules!$K$6:$K$60,MATCH(TRIM(LOWER(Raw_Export!G97)),Cleanup_Rules!$J$6:$J$60,0)),"UNMAPPED"))</f>
        <v>Bright Spark Electric</v>
      </c>
      <c r="H97" s="19" t="str">
        <f aca="false">IF(A97="","",IFERROR(INDEX(Cleanup_Rules!$N$6:$N$60,MATCH(TRIM(LOWER(Raw_Export!H97)),Cleanup_Rules!$M$6:$M$60,0)),"UNMAPPED"))</f>
        <v>Completed</v>
      </c>
      <c r="I97" s="32" t="n">
        <f aca="false">IF(OR(A97="",Raw_Export!I97=""),"",Raw_Export!I97)</f>
        <v>46234</v>
      </c>
      <c r="J97" s="34" t="n">
        <f aca="false">IF(A97="","",IF(Raw_Export!J97="",0,IF(ISNUMBER(Raw_Export!J97),Raw_Export!J97,VALUE(SUBSTITUTE(SUBSTITUTE(Raw_Export!J97,"$",""),",","")))))</f>
        <v>201.7</v>
      </c>
      <c r="K97" s="20" t="str">
        <f aca="false">IF(A97="","",IF(COUNTIF($A$6:A97,A97)&gt;1,"Duplicate",""))</f>
        <v/>
      </c>
      <c r="L97" s="19" t="str">
        <f aca="false">IF(A97="","",IF(AND(H97="Completed",I97=""),"No completion date",IF(AND(I97&lt;&gt;"",I97&lt;B97),"Completed before created","")))</f>
        <v/>
      </c>
      <c r="M97" s="20" t="str">
        <f aca="false">IF(A97="","",IF(K97="Duplicate","No","Yes"))</f>
        <v>Yes</v>
      </c>
      <c r="N97" s="20" t="n">
        <f aca="false">IF(OR(A97="",H97&lt;&gt;"Completed",L97&lt;&gt;""),"",I97-B97)</f>
        <v>5</v>
      </c>
      <c r="O97" s="20" t="n">
        <f aca="false">IF(A97="","",IFERROR(INDEX(Cleanup_Rules!$Q$6:$Q$8,MATCH(F97,Cleanup_Rules!$P$6:$P$8,0)),""))</f>
        <v>7</v>
      </c>
      <c r="P97" s="20" t="str">
        <f aca="false">IF(OR(N97="",O97=""),"",IF(N97&lt;=O97,"Yes","No"))</f>
        <v>Yes</v>
      </c>
      <c r="Q97" s="19" t="str">
        <f aca="false">IF(A97="","",MID(IF(NOT(EXACT(TRIM(Raw_Export!C97),D97))," · property","")&amp;IF(NOT(EXACT(TRIM(Raw_Export!E97),E97))," · category","")&amp;IF(NOT(EXACT(TRIM(Raw_Export!F97),F97))," · priority","")&amp;IF(NOT(EXACT(TRIM(Raw_Export!G97),G97))," · vendor","")&amp;IF(NOT(EXACT(TRIM(Raw_Export!H97),H97))," · status","")&amp;IF(ISTEXT(Raw_Export!J97)," · cost was text",""),4,200))</f>
        <v>category</v>
      </c>
      <c r="R97" s="20" t="n">
        <f aca="false">IF(A97="","",IF(OR(LEN(Q97)&gt;0,K97&lt;&gt;"",L97&lt;&gt;""),1,0))</f>
        <v>1</v>
      </c>
    </row>
    <row r="98" customFormat="false" ht="15" hidden="false" customHeight="false" outlineLevel="0" collapsed="false">
      <c r="A98" s="19" t="str">
        <f aca="false">IF(Raw_Export!A98="","",Raw_Export!A98)</f>
        <v>WO-24268</v>
      </c>
      <c r="B98" s="32" t="n">
        <f aca="false">IF(A98="","",Raw_Export!B98)</f>
        <v>46229</v>
      </c>
      <c r="C98" s="33" t="n">
        <f aca="false">IF(A98="","",DATE(YEAR(B98),MONTH(B98),1))</f>
        <v>46204</v>
      </c>
      <c r="D98" s="19" t="str">
        <f aca="false">IF(A98="","",IFERROR(INDEX(Cleanup_Rules!$B$6:$B$60,MATCH(TRIM(LOWER(Raw_Export!C98)),Cleanup_Rules!$A$6:$A$60,0)),"UNMAPPED"))</f>
        <v>Oakview Apartments</v>
      </c>
      <c r="E98" s="19" t="str">
        <f aca="false">IF(A98="","",IFERROR(INDEX(Cleanup_Rules!$E$6:$E$60,MATCH(TRIM(LOWER(Raw_Export!E98)),Cleanup_Rules!$D$6:$D$60,0)),"UNMAPPED"))</f>
        <v>Plumbing</v>
      </c>
      <c r="F98" s="19" t="str">
        <f aca="false">IF(A98="","",IFERROR(INDEX(Cleanup_Rules!$H$6:$H$60,MATCH(TRIM(LOWER(Raw_Export!F98)),Cleanup_Rules!$G$6:$G$60,0)),"UNMAPPED"))</f>
        <v>Routine</v>
      </c>
      <c r="G98" s="19" t="str">
        <f aca="false">IF(A98="","",IFERROR(INDEX(Cleanup_Rules!$K$6:$K$60,MATCH(TRIM(LOWER(Raw_Export!G98)),Cleanup_Rules!$J$6:$J$60,0)),"UNMAPPED"))</f>
        <v>In-house Maintenance</v>
      </c>
      <c r="H98" s="19" t="str">
        <f aca="false">IF(A98="","",IFERROR(INDEX(Cleanup_Rules!$N$6:$N$60,MATCH(TRIM(LOWER(Raw_Export!H98)),Cleanup_Rules!$M$6:$M$60,0)),"UNMAPPED"))</f>
        <v>Completed</v>
      </c>
      <c r="I98" s="32" t="n">
        <f aca="false">IF(OR(A98="",Raw_Export!I98=""),"",Raw_Export!I98)</f>
        <v>46235</v>
      </c>
      <c r="J98" s="34" t="n">
        <f aca="false">IF(A98="","",IF(Raw_Export!J98="",0,IF(ISNUMBER(Raw_Export!J98),Raw_Export!J98,VALUE(SUBSTITUTE(SUBSTITUTE(Raw_Export!J98,"$",""),",","")))))</f>
        <v>99.47</v>
      </c>
      <c r="K98" s="20" t="str">
        <f aca="false">IF(A98="","",IF(COUNTIF($A$6:A98,A98)&gt;1,"Duplicate",""))</f>
        <v/>
      </c>
      <c r="L98" s="19" t="str">
        <f aca="false">IF(A98="","",IF(AND(H98="Completed",I98=""),"No completion date",IF(AND(I98&lt;&gt;"",I98&lt;B98),"Completed before created","")))</f>
        <v/>
      </c>
      <c r="M98" s="20" t="str">
        <f aca="false">IF(A98="","",IF(K98="Duplicate","No","Yes"))</f>
        <v>Yes</v>
      </c>
      <c r="N98" s="20" t="n">
        <f aca="false">IF(OR(A98="",H98&lt;&gt;"Completed",L98&lt;&gt;""),"",I98-B98)</f>
        <v>6</v>
      </c>
      <c r="O98" s="20" t="n">
        <f aca="false">IF(A98="","",IFERROR(INDEX(Cleanup_Rules!$Q$6:$Q$8,MATCH(F98,Cleanup_Rules!$P$6:$P$8,0)),""))</f>
        <v>7</v>
      </c>
      <c r="P98" s="20" t="str">
        <f aca="false">IF(OR(N98="",O98=""),"",IF(N98&lt;=O98,"Yes","No"))</f>
        <v>Yes</v>
      </c>
      <c r="Q98" s="19" t="str">
        <f aca="false">IF(A98="","",MID(IF(NOT(EXACT(TRIM(Raw_Export!C98),D98))," · property","")&amp;IF(NOT(EXACT(TRIM(Raw_Export!E98),E98))," · category","")&amp;IF(NOT(EXACT(TRIM(Raw_Export!F98),F98))," · priority","")&amp;IF(NOT(EXACT(TRIM(Raw_Export!G98),G98))," · vendor","")&amp;IF(NOT(EXACT(TRIM(Raw_Export!H98),H98))," · status","")&amp;IF(ISTEXT(Raw_Export!J98)," · cost was text",""),4,200))</f>
        <v/>
      </c>
      <c r="R98" s="20" t="n">
        <f aca="false">IF(A98="","",IF(OR(LEN(Q98)&gt;0,K98&lt;&gt;"",L98&lt;&gt;""),1,0))</f>
        <v>0</v>
      </c>
    </row>
    <row r="99" customFormat="false" ht="15" hidden="false" customHeight="false" outlineLevel="0" collapsed="false">
      <c r="A99" s="19" t="str">
        <f aca="false">IF(Raw_Export!A99="","",Raw_Export!A99)</f>
        <v>WO-24270</v>
      </c>
      <c r="B99" s="32" t="n">
        <f aca="false">IF(A99="","",Raw_Export!B99)</f>
        <v>46229</v>
      </c>
      <c r="C99" s="33" t="n">
        <f aca="false">IF(A99="","",DATE(YEAR(B99),MONTH(B99),1))</f>
        <v>46204</v>
      </c>
      <c r="D99" s="19" t="str">
        <f aca="false">IF(A99="","",IFERROR(INDEX(Cleanup_Rules!$B$6:$B$60,MATCH(TRIM(LOWER(Raw_Export!C99)),Cleanup_Rules!$A$6:$A$60,0)),"UNMAPPED"))</f>
        <v>Mill Creek Townhomes</v>
      </c>
      <c r="E99" s="19" t="str">
        <f aca="false">IF(A99="","",IFERROR(INDEX(Cleanup_Rules!$E$6:$E$60,MATCH(TRIM(LOWER(Raw_Export!E99)),Cleanup_Rules!$D$6:$D$60,0)),"UNMAPPED"))</f>
        <v>General Repair</v>
      </c>
      <c r="F99" s="19" t="str">
        <f aca="false">IF(A99="","",IFERROR(INDEX(Cleanup_Rules!$H$6:$H$60,MATCH(TRIM(LOWER(Raw_Export!F99)),Cleanup_Rules!$G$6:$G$60,0)),"UNMAPPED"))</f>
        <v>Routine</v>
      </c>
      <c r="G99" s="19" t="str">
        <f aca="false">IF(A99="","",IFERROR(INDEX(Cleanup_Rules!$K$6:$K$60,MATCH(TRIM(LOWER(Raw_Export!G99)),Cleanup_Rules!$J$6:$J$60,0)),"UNMAPPED"))</f>
        <v>In-house Maintenance</v>
      </c>
      <c r="H99" s="19" t="str">
        <f aca="false">IF(A99="","",IFERROR(INDEX(Cleanup_Rules!$N$6:$N$60,MATCH(TRIM(LOWER(Raw_Export!H99)),Cleanup_Rules!$M$6:$M$60,0)),"UNMAPPED"))</f>
        <v>Completed</v>
      </c>
      <c r="I99" s="32" t="n">
        <f aca="false">IF(OR(A99="",Raw_Export!I99=""),"",Raw_Export!I99)</f>
        <v>46231</v>
      </c>
      <c r="J99" s="34" t="n">
        <f aca="false">IF(A99="","",IF(Raw_Export!J99="",0,IF(ISNUMBER(Raw_Export!J99),Raw_Export!J99,VALUE(SUBSTITUTE(SUBSTITUTE(Raw_Export!J99,"$",""),",","")))))</f>
        <v>0</v>
      </c>
      <c r="K99" s="20" t="str">
        <f aca="false">IF(A99="","",IF(COUNTIF($A$6:A99,A99)&gt;1,"Duplicate",""))</f>
        <v/>
      </c>
      <c r="L99" s="19" t="str">
        <f aca="false">IF(A99="","",IF(AND(H99="Completed",I99=""),"No completion date",IF(AND(I99&lt;&gt;"",I99&lt;B99),"Completed before created","")))</f>
        <v/>
      </c>
      <c r="M99" s="20" t="str">
        <f aca="false">IF(A99="","",IF(K99="Duplicate","No","Yes"))</f>
        <v>Yes</v>
      </c>
      <c r="N99" s="20" t="n">
        <f aca="false">IF(OR(A99="",H99&lt;&gt;"Completed",L99&lt;&gt;""),"",I99-B99)</f>
        <v>2</v>
      </c>
      <c r="O99" s="20" t="n">
        <f aca="false">IF(A99="","",IFERROR(INDEX(Cleanup_Rules!$Q$6:$Q$8,MATCH(F99,Cleanup_Rules!$P$6:$P$8,0)),""))</f>
        <v>7</v>
      </c>
      <c r="P99" s="20" t="str">
        <f aca="false">IF(OR(N99="",O99=""),"",IF(N99&lt;=O99,"Yes","No"))</f>
        <v>Yes</v>
      </c>
      <c r="Q99" s="19" t="str">
        <f aca="false">IF(A99="","",MID(IF(NOT(EXACT(TRIM(Raw_Export!C99),D99))," · property","")&amp;IF(NOT(EXACT(TRIM(Raw_Export!E99),E99))," · category","")&amp;IF(NOT(EXACT(TRIM(Raw_Export!F99),F99))," · priority","")&amp;IF(NOT(EXACT(TRIM(Raw_Export!G99),G99))," · vendor","")&amp;IF(NOT(EXACT(TRIM(Raw_Export!H99),H99))," · status","")&amp;IF(ISTEXT(Raw_Export!J99)," · cost was text",""),4,200))</f>
        <v/>
      </c>
      <c r="R99" s="20" t="n">
        <f aca="false">IF(A99="","",IF(OR(LEN(Q99)&gt;0,K99&lt;&gt;"",L99&lt;&gt;""),1,0))</f>
        <v>0</v>
      </c>
    </row>
    <row r="100" customFormat="false" ht="15" hidden="false" customHeight="false" outlineLevel="0" collapsed="false">
      <c r="A100" s="19" t="str">
        <f aca="false">IF(Raw_Export!A100="","",Raw_Export!A100)</f>
        <v>WO-24272</v>
      </c>
      <c r="B100" s="32" t="n">
        <f aca="false">IF(A100="","",Raw_Export!B100)</f>
        <v>46229</v>
      </c>
      <c r="C100" s="33" t="n">
        <f aca="false">IF(A100="","",DATE(YEAR(B100),MONTH(B100),1))</f>
        <v>46204</v>
      </c>
      <c r="D100" s="19" t="str">
        <f aca="false">IF(A100="","",IFERROR(INDEX(Cleanup_Rules!$B$6:$B$60,MATCH(TRIM(LOWER(Raw_Export!C100)),Cleanup_Rules!$A$6:$A$60,0)),"UNMAPPED"))</f>
        <v>Harbor Point Lofts</v>
      </c>
      <c r="E100" s="19" t="str">
        <f aca="false">IF(A100="","",IFERROR(INDEX(Cleanup_Rules!$E$6:$E$60,MATCH(TRIM(LOWER(Raw_Export!E100)),Cleanup_Rules!$D$6:$D$60,0)),"UNMAPPED"))</f>
        <v>Appliance</v>
      </c>
      <c r="F100" s="19" t="str">
        <f aca="false">IF(A100="","",IFERROR(INDEX(Cleanup_Rules!$H$6:$H$60,MATCH(TRIM(LOWER(Raw_Export!F100)),Cleanup_Rules!$G$6:$G$60,0)),"UNMAPPED"))</f>
        <v>Routine</v>
      </c>
      <c r="G100" s="19" t="str">
        <f aca="false">IF(A100="","",IFERROR(INDEX(Cleanup_Rules!$K$6:$K$60,MATCH(TRIM(LOWER(Raw_Export!G100)),Cleanup_Rules!$J$6:$J$60,0)),"UNMAPPED"))</f>
        <v>In-house Maintenance</v>
      </c>
      <c r="H100" s="19" t="str">
        <f aca="false">IF(A100="","",IFERROR(INDEX(Cleanup_Rules!$N$6:$N$60,MATCH(TRIM(LOWER(Raw_Export!H100)),Cleanup_Rules!$M$6:$M$60,0)),"UNMAPPED"))</f>
        <v>Completed</v>
      </c>
      <c r="I100" s="32" t="n">
        <f aca="false">IF(OR(A100="",Raw_Export!I100=""),"",Raw_Export!I100)</f>
        <v>46230</v>
      </c>
      <c r="J100" s="34" t="n">
        <f aca="false">IF(A100="","",IF(Raw_Export!J100="",0,IF(ISNUMBER(Raw_Export!J100),Raw_Export!J100,VALUE(SUBSTITUTE(SUBSTITUTE(Raw_Export!J100,"$",""),",","")))))</f>
        <v>0</v>
      </c>
      <c r="K100" s="20" t="str">
        <f aca="false">IF(A100="","",IF(COUNTIF($A$6:A100,A100)&gt;1,"Duplicate",""))</f>
        <v/>
      </c>
      <c r="L100" s="19" t="str">
        <f aca="false">IF(A100="","",IF(AND(H100="Completed",I100=""),"No completion date",IF(AND(I100&lt;&gt;"",I100&lt;B100),"Completed before created","")))</f>
        <v/>
      </c>
      <c r="M100" s="20" t="str">
        <f aca="false">IF(A100="","",IF(K100="Duplicate","No","Yes"))</f>
        <v>Yes</v>
      </c>
      <c r="N100" s="20" t="n">
        <f aca="false">IF(OR(A100="",H100&lt;&gt;"Completed",L100&lt;&gt;""),"",I100-B100)</f>
        <v>1</v>
      </c>
      <c r="O100" s="20" t="n">
        <f aca="false">IF(A100="","",IFERROR(INDEX(Cleanup_Rules!$Q$6:$Q$8,MATCH(F100,Cleanup_Rules!$P$6:$P$8,0)),""))</f>
        <v>7</v>
      </c>
      <c r="P100" s="20" t="str">
        <f aca="false">IF(OR(N100="",O100=""),"",IF(N100&lt;=O100,"Yes","No"))</f>
        <v>Yes</v>
      </c>
      <c r="Q100" s="19" t="str">
        <f aca="false">IF(A100="","",MID(IF(NOT(EXACT(TRIM(Raw_Export!C100),D100))," · property","")&amp;IF(NOT(EXACT(TRIM(Raw_Export!E100),E100))," · category","")&amp;IF(NOT(EXACT(TRIM(Raw_Export!F100),F100))," · priority","")&amp;IF(NOT(EXACT(TRIM(Raw_Export!G100),G100))," · vendor","")&amp;IF(NOT(EXACT(TRIM(Raw_Export!H100),H100))," · status","")&amp;IF(ISTEXT(Raw_Export!J100)," · cost was text",""),4,200))</f>
        <v/>
      </c>
      <c r="R100" s="20" t="n">
        <f aca="false">IF(A100="","",IF(OR(LEN(Q100)&gt;0,K100&lt;&gt;"",L100&lt;&gt;""),1,0))</f>
        <v>0</v>
      </c>
    </row>
    <row r="101" customFormat="false" ht="15" hidden="false" customHeight="false" outlineLevel="0" collapsed="false">
      <c r="A101" s="19" t="str">
        <f aca="false">IF(Raw_Export!A101="","",Raw_Export!A101)</f>
        <v>WO-24275</v>
      </c>
      <c r="B101" s="32" t="n">
        <f aca="false">IF(A101="","",Raw_Export!B101)</f>
        <v>46229</v>
      </c>
      <c r="C101" s="33" t="n">
        <f aca="false">IF(A101="","",DATE(YEAR(B101),MONTH(B101),1))</f>
        <v>46204</v>
      </c>
      <c r="D101" s="19" t="str">
        <f aca="false">IF(A101="","",IFERROR(INDEX(Cleanup_Rules!$B$6:$B$60,MATCH(TRIM(LOWER(Raw_Export!C101)),Cleanup_Rules!$A$6:$A$60,0)),"UNMAPPED"))</f>
        <v>Cedar Ridge Apartments</v>
      </c>
      <c r="E101" s="19" t="str">
        <f aca="false">IF(A101="","",IFERROR(INDEX(Cleanup_Rules!$E$6:$E$60,MATCH(TRIM(LOWER(Raw_Export!E101)),Cleanup_Rules!$D$6:$D$60,0)),"UNMAPPED"))</f>
        <v>HVAC</v>
      </c>
      <c r="F101" s="19" t="str">
        <f aca="false">IF(A101="","",IFERROR(INDEX(Cleanup_Rules!$H$6:$H$60,MATCH(TRIM(LOWER(Raw_Export!F101)),Cleanup_Rules!$G$6:$G$60,0)),"UNMAPPED"))</f>
        <v>Routine</v>
      </c>
      <c r="G101" s="19" t="str">
        <f aca="false">IF(A101="","",IFERROR(INDEX(Cleanup_Rules!$K$6:$K$60,MATCH(TRIM(LOWER(Raw_Export!G101)),Cleanup_Rules!$J$6:$J$60,0)),"UNMAPPED"))</f>
        <v>CoolAir HVAC</v>
      </c>
      <c r="H101" s="19" t="str">
        <f aca="false">IF(A101="","",IFERROR(INDEX(Cleanup_Rules!$N$6:$N$60,MATCH(TRIM(LOWER(Raw_Export!H101)),Cleanup_Rules!$M$6:$M$60,0)),"UNMAPPED"))</f>
        <v>Completed</v>
      </c>
      <c r="I101" s="32" t="n">
        <f aca="false">IF(OR(A101="",Raw_Export!I101=""),"",Raw_Export!I101)</f>
        <v>46233</v>
      </c>
      <c r="J101" s="34" t="n">
        <f aca="false">IF(A101="","",IF(Raw_Export!J101="",0,IF(ISNUMBER(Raw_Export!J101),Raw_Export!J101,VALUE(SUBSTITUTE(SUBSTITUTE(Raw_Export!J101,"$",""),",","")))))</f>
        <v>379.29</v>
      </c>
      <c r="K101" s="20" t="str">
        <f aca="false">IF(A101="","",IF(COUNTIF($A$6:A101,A101)&gt;1,"Duplicate",""))</f>
        <v/>
      </c>
      <c r="L101" s="19" t="str">
        <f aca="false">IF(A101="","",IF(AND(H101="Completed",I101=""),"No completion date",IF(AND(I101&lt;&gt;"",I101&lt;B101),"Completed before created","")))</f>
        <v/>
      </c>
      <c r="M101" s="20" t="str">
        <f aca="false">IF(A101="","",IF(K101="Duplicate","No","Yes"))</f>
        <v>Yes</v>
      </c>
      <c r="N101" s="20" t="n">
        <f aca="false">IF(OR(A101="",H101&lt;&gt;"Completed",L101&lt;&gt;""),"",I101-B101)</f>
        <v>4</v>
      </c>
      <c r="O101" s="20" t="n">
        <f aca="false">IF(A101="","",IFERROR(INDEX(Cleanup_Rules!$Q$6:$Q$8,MATCH(F101,Cleanup_Rules!$P$6:$P$8,0)),""))</f>
        <v>7</v>
      </c>
      <c r="P101" s="20" t="str">
        <f aca="false">IF(OR(N101="",O101=""),"",IF(N101&lt;=O101,"Yes","No"))</f>
        <v>Yes</v>
      </c>
      <c r="Q101" s="19" t="str">
        <f aca="false">IF(A101="","",MID(IF(NOT(EXACT(TRIM(Raw_Export!C101),D101))," · property","")&amp;IF(NOT(EXACT(TRIM(Raw_Export!E101),E101))," · category","")&amp;IF(NOT(EXACT(TRIM(Raw_Export!F101),F101))," · priority","")&amp;IF(NOT(EXACT(TRIM(Raw_Export!G101),G101))," · vendor","")&amp;IF(NOT(EXACT(TRIM(Raw_Export!H101),H101))," · status","")&amp;IF(ISTEXT(Raw_Export!J101)," · cost was text",""),4,200))</f>
        <v/>
      </c>
      <c r="R101" s="20" t="n">
        <f aca="false">IF(A101="","",IF(OR(LEN(Q101)&gt;0,K101&lt;&gt;"",L101&lt;&gt;""),1,0))</f>
        <v>0</v>
      </c>
    </row>
    <row r="102" customFormat="false" ht="15" hidden="false" customHeight="false" outlineLevel="0" collapsed="false">
      <c r="A102" s="19" t="str">
        <f aca="false">IF(Raw_Export!A102="","",Raw_Export!A102)</f>
        <v>WO-24277</v>
      </c>
      <c r="B102" s="32" t="n">
        <f aca="false">IF(A102="","",Raw_Export!B102)</f>
        <v>46231</v>
      </c>
      <c r="C102" s="33" t="n">
        <f aca="false">IF(A102="","",DATE(YEAR(B102),MONTH(B102),1))</f>
        <v>46204</v>
      </c>
      <c r="D102" s="19" t="str">
        <f aca="false">IF(A102="","",IFERROR(INDEX(Cleanup_Rules!$B$6:$B$60,MATCH(TRIM(LOWER(Raw_Export!C102)),Cleanup_Rules!$A$6:$A$60,0)),"UNMAPPED"))</f>
        <v>Oakview Apartments</v>
      </c>
      <c r="E102" s="19" t="str">
        <f aca="false">IF(A102="","",IFERROR(INDEX(Cleanup_Rules!$E$6:$E$60,MATCH(TRIM(LOWER(Raw_Export!E102)),Cleanup_Rules!$D$6:$D$60,0)),"UNMAPPED"))</f>
        <v>General Repair</v>
      </c>
      <c r="F102" s="19" t="str">
        <f aca="false">IF(A102="","",IFERROR(INDEX(Cleanup_Rules!$H$6:$H$60,MATCH(TRIM(LOWER(Raw_Export!F102)),Cleanup_Rules!$G$6:$G$60,0)),"UNMAPPED"))</f>
        <v>Routine</v>
      </c>
      <c r="G102" s="19" t="str">
        <f aca="false">IF(A102="","",IFERROR(INDEX(Cleanup_Rules!$K$6:$K$60,MATCH(TRIM(LOWER(Raw_Export!G102)),Cleanup_Rules!$J$6:$J$60,0)),"UNMAPPED"))</f>
        <v>In-house Maintenance</v>
      </c>
      <c r="H102" s="19" t="str">
        <f aca="false">IF(A102="","",IFERROR(INDEX(Cleanup_Rules!$N$6:$N$60,MATCH(TRIM(LOWER(Raw_Export!H102)),Cleanup_Rules!$M$6:$M$60,0)),"UNMAPPED"))</f>
        <v>Completed</v>
      </c>
      <c r="I102" s="32" t="n">
        <f aca="false">IF(OR(A102="",Raw_Export!I102=""),"",Raw_Export!I102)</f>
        <v>46236</v>
      </c>
      <c r="J102" s="34" t="n">
        <f aca="false">IF(A102="","",IF(Raw_Export!J102="",0,IF(ISNUMBER(Raw_Export!J102),Raw_Export!J102,VALUE(SUBSTITUTE(SUBSTITUTE(Raw_Export!J102,"$",""),",","")))))</f>
        <v>0</v>
      </c>
      <c r="K102" s="20" t="str">
        <f aca="false">IF(A102="","",IF(COUNTIF($A$6:A102,A102)&gt;1,"Duplicate",""))</f>
        <v/>
      </c>
      <c r="L102" s="19" t="str">
        <f aca="false">IF(A102="","",IF(AND(H102="Completed",I102=""),"No completion date",IF(AND(I102&lt;&gt;"",I102&lt;B102),"Completed before created","")))</f>
        <v/>
      </c>
      <c r="M102" s="20" t="str">
        <f aca="false">IF(A102="","",IF(K102="Duplicate","No","Yes"))</f>
        <v>Yes</v>
      </c>
      <c r="N102" s="20" t="n">
        <f aca="false">IF(OR(A102="",H102&lt;&gt;"Completed",L102&lt;&gt;""),"",I102-B102)</f>
        <v>5</v>
      </c>
      <c r="O102" s="20" t="n">
        <f aca="false">IF(A102="","",IFERROR(INDEX(Cleanup_Rules!$Q$6:$Q$8,MATCH(F102,Cleanup_Rules!$P$6:$P$8,0)),""))</f>
        <v>7</v>
      </c>
      <c r="P102" s="20" t="str">
        <f aca="false">IF(OR(N102="",O102=""),"",IF(N102&lt;=O102,"Yes","No"))</f>
        <v>Yes</v>
      </c>
      <c r="Q102" s="19" t="str">
        <f aca="false">IF(A102="","",MID(IF(NOT(EXACT(TRIM(Raw_Export!C102),D102))," · property","")&amp;IF(NOT(EXACT(TRIM(Raw_Export!E102),E102))," · category","")&amp;IF(NOT(EXACT(TRIM(Raw_Export!F102),F102))," · priority","")&amp;IF(NOT(EXACT(TRIM(Raw_Export!G102),G102))," · vendor","")&amp;IF(NOT(EXACT(TRIM(Raw_Export!H102),H102))," · status","")&amp;IF(ISTEXT(Raw_Export!J102)," · cost was text",""),4,200))</f>
        <v/>
      </c>
      <c r="R102" s="20" t="n">
        <f aca="false">IF(A102="","",IF(OR(LEN(Q102)&gt;0,K102&lt;&gt;"",L102&lt;&gt;""),1,0))</f>
        <v>0</v>
      </c>
    </row>
    <row r="103" customFormat="false" ht="15" hidden="false" customHeight="false" outlineLevel="0" collapsed="false">
      <c r="A103" s="19" t="str">
        <f aca="false">IF(Raw_Export!A103="","",Raw_Export!A103)</f>
        <v>WO-24279</v>
      </c>
      <c r="B103" s="32" t="n">
        <f aca="false">IF(A103="","",Raw_Export!B103)</f>
        <v>46231</v>
      </c>
      <c r="C103" s="33" t="n">
        <f aca="false">IF(A103="","",DATE(YEAR(B103),MONTH(B103),1))</f>
        <v>46204</v>
      </c>
      <c r="D103" s="19" t="str">
        <f aca="false">IF(A103="","",IFERROR(INDEX(Cleanup_Rules!$B$6:$B$60,MATCH(TRIM(LOWER(Raw_Export!C103)),Cleanup_Rules!$A$6:$A$60,0)),"UNMAPPED"))</f>
        <v>Cedar Ridge Apartments</v>
      </c>
      <c r="E103" s="19" t="str">
        <f aca="false">IF(A103="","",IFERROR(INDEX(Cleanup_Rules!$E$6:$E$60,MATCH(TRIM(LOWER(Raw_Export!E103)),Cleanup_Rules!$D$6:$D$60,0)),"UNMAPPED"))</f>
        <v>Appliance</v>
      </c>
      <c r="F103" s="19" t="str">
        <f aca="false">IF(A103="","",IFERROR(INDEX(Cleanup_Rules!$H$6:$H$60,MATCH(TRIM(LOWER(Raw_Export!F103)),Cleanup_Rules!$G$6:$G$60,0)),"UNMAPPED"))</f>
        <v>Emergency</v>
      </c>
      <c r="G103" s="19" t="str">
        <f aca="false">IF(A103="","",IFERROR(INDEX(Cleanup_Rules!$K$6:$K$60,MATCH(TRIM(LOWER(Raw_Export!G103)),Cleanup_Rules!$J$6:$J$60,0)),"UNMAPPED"))</f>
        <v>In-house Maintenance</v>
      </c>
      <c r="H103" s="19" t="str">
        <f aca="false">IF(A103="","",IFERROR(INDEX(Cleanup_Rules!$N$6:$N$60,MATCH(TRIM(LOWER(Raw_Export!H103)),Cleanup_Rules!$M$6:$M$60,0)),"UNMAPPED"))</f>
        <v>Completed</v>
      </c>
      <c r="I103" s="32" t="n">
        <f aca="false">IF(OR(A103="",Raw_Export!I103=""),"",Raw_Export!I103)</f>
        <v>46231</v>
      </c>
      <c r="J103" s="34" t="n">
        <f aca="false">IF(A103="","",IF(Raw_Export!J103="",0,IF(ISNUMBER(Raw_Export!J103),Raw_Export!J103,VALUE(SUBSTITUTE(SUBSTITUTE(Raw_Export!J103,"$",""),",","")))))</f>
        <v>0</v>
      </c>
      <c r="K103" s="20" t="str">
        <f aca="false">IF(A103="","",IF(COUNTIF($A$6:A103,A103)&gt;1,"Duplicate",""))</f>
        <v/>
      </c>
      <c r="L103" s="19" t="str">
        <f aca="false">IF(A103="","",IF(AND(H103="Completed",I103=""),"No completion date",IF(AND(I103&lt;&gt;"",I103&lt;B103),"Completed before created","")))</f>
        <v/>
      </c>
      <c r="M103" s="20" t="str">
        <f aca="false">IF(A103="","",IF(K103="Duplicate","No","Yes"))</f>
        <v>Yes</v>
      </c>
      <c r="N103" s="20" t="n">
        <f aca="false">IF(OR(A103="",H103&lt;&gt;"Completed",L103&lt;&gt;""),"",I103-B103)</f>
        <v>0</v>
      </c>
      <c r="O103" s="20" t="n">
        <f aca="false">IF(A103="","",IFERROR(INDEX(Cleanup_Rules!$Q$6:$Q$8,MATCH(F103,Cleanup_Rules!$P$6:$P$8,0)),""))</f>
        <v>1</v>
      </c>
      <c r="P103" s="20" t="str">
        <f aca="false">IF(OR(N103="",O103=""),"",IF(N103&lt;=O103,"Yes","No"))</f>
        <v>Yes</v>
      </c>
      <c r="Q103" s="19" t="str">
        <f aca="false">IF(A103="","",MID(IF(NOT(EXACT(TRIM(Raw_Export!C103),D103))," · property","")&amp;IF(NOT(EXACT(TRIM(Raw_Export!E103),E103))," · category","")&amp;IF(NOT(EXACT(TRIM(Raw_Export!F103),F103))," · priority","")&amp;IF(NOT(EXACT(TRIM(Raw_Export!G103),G103))," · vendor","")&amp;IF(NOT(EXACT(TRIM(Raw_Export!H103),H103))," · status","")&amp;IF(ISTEXT(Raw_Export!J103)," · cost was text",""),4,200))</f>
        <v>category · vendor</v>
      </c>
      <c r="R103" s="20" t="n">
        <f aca="false">IF(A103="","",IF(OR(LEN(Q103)&gt;0,K103&lt;&gt;"",L103&lt;&gt;""),1,0))</f>
        <v>1</v>
      </c>
    </row>
    <row r="104" customFormat="false" ht="15" hidden="false" customHeight="false" outlineLevel="0" collapsed="false">
      <c r="A104" s="19" t="str">
        <f aca="false">IF(Raw_Export!A104="","",Raw_Export!A104)</f>
        <v>WO-24282</v>
      </c>
      <c r="B104" s="32" t="n">
        <f aca="false">IF(A104="","",Raw_Export!B104)</f>
        <v>46232</v>
      </c>
      <c r="C104" s="33" t="n">
        <f aca="false">IF(A104="","",DATE(YEAR(B104),MONTH(B104),1))</f>
        <v>46204</v>
      </c>
      <c r="D104" s="19" t="str">
        <f aca="false">IF(A104="","",IFERROR(INDEX(Cleanup_Rules!$B$6:$B$60,MATCH(TRIM(LOWER(Raw_Export!C104)),Cleanup_Rules!$A$6:$A$60,0)),"UNMAPPED"))</f>
        <v>Oakview Apartments</v>
      </c>
      <c r="E104" s="19" t="str">
        <f aca="false">IF(A104="","",IFERROR(INDEX(Cleanup_Rules!$E$6:$E$60,MATCH(TRIM(LOWER(Raw_Export!E104)),Cleanup_Rules!$D$6:$D$60,0)),"UNMAPPED"))</f>
        <v>Pest Control</v>
      </c>
      <c r="F104" s="19" t="str">
        <f aca="false">IF(A104="","",IFERROR(INDEX(Cleanup_Rules!$H$6:$H$60,MATCH(TRIM(LOWER(Raw_Export!F104)),Cleanup_Rules!$G$6:$G$60,0)),"UNMAPPED"))</f>
        <v>Routine</v>
      </c>
      <c r="G104" s="19" t="str">
        <f aca="false">IF(A104="","",IFERROR(INDEX(Cleanup_Rules!$K$6:$K$60,MATCH(TRIM(LOWER(Raw_Export!G104)),Cleanup_Rules!$J$6:$J$60,0)),"UNMAPPED"))</f>
        <v>Shield Pest Control</v>
      </c>
      <c r="H104" s="19" t="str">
        <f aca="false">IF(A104="","",IFERROR(INDEX(Cleanup_Rules!$N$6:$N$60,MATCH(TRIM(LOWER(Raw_Export!H104)),Cleanup_Rules!$M$6:$M$60,0)),"UNMAPPED"))</f>
        <v>Completed</v>
      </c>
      <c r="I104" s="32" t="n">
        <f aca="false">IF(OR(A104="",Raw_Export!I104=""),"",Raw_Export!I104)</f>
        <v>46243</v>
      </c>
      <c r="J104" s="34" t="n">
        <f aca="false">IF(A104="","",IF(Raw_Export!J104="",0,IF(ISNUMBER(Raw_Export!J104),Raw_Export!J104,VALUE(SUBSTITUTE(SUBSTITUTE(Raw_Export!J104,"$",""),",","")))))</f>
        <v>95.57</v>
      </c>
      <c r="K104" s="20" t="str">
        <f aca="false">IF(A104="","",IF(COUNTIF($A$6:A104,A104)&gt;1,"Duplicate",""))</f>
        <v/>
      </c>
      <c r="L104" s="19" t="str">
        <f aca="false">IF(A104="","",IF(AND(H104="Completed",I104=""),"No completion date",IF(AND(I104&lt;&gt;"",I104&lt;B104),"Completed before created","")))</f>
        <v/>
      </c>
      <c r="M104" s="20" t="str">
        <f aca="false">IF(A104="","",IF(K104="Duplicate","No","Yes"))</f>
        <v>Yes</v>
      </c>
      <c r="N104" s="20" t="n">
        <f aca="false">IF(OR(A104="",H104&lt;&gt;"Completed",L104&lt;&gt;""),"",I104-B104)</f>
        <v>11</v>
      </c>
      <c r="O104" s="20" t="n">
        <f aca="false">IF(A104="","",IFERROR(INDEX(Cleanup_Rules!$Q$6:$Q$8,MATCH(F104,Cleanup_Rules!$P$6:$P$8,0)),""))</f>
        <v>7</v>
      </c>
      <c r="P104" s="20" t="str">
        <f aca="false">IF(OR(N104="",O104=""),"",IF(N104&lt;=O104,"Yes","No"))</f>
        <v>No</v>
      </c>
      <c r="Q104" s="19" t="str">
        <f aca="false">IF(A104="","",MID(IF(NOT(EXACT(TRIM(Raw_Export!C104),D104))," · property","")&amp;IF(NOT(EXACT(TRIM(Raw_Export!E104),E104))," · category","")&amp;IF(NOT(EXACT(TRIM(Raw_Export!F104),F104))," · priority","")&amp;IF(NOT(EXACT(TRIM(Raw_Export!G104),G104))," · vendor","")&amp;IF(NOT(EXACT(TRIM(Raw_Export!H104),H104))," · status","")&amp;IF(ISTEXT(Raw_Export!J104)," · cost was text",""),4,200))</f>
        <v>priority</v>
      </c>
      <c r="R104" s="20" t="n">
        <f aca="false">IF(A104="","",IF(OR(LEN(Q104)&gt;0,K104&lt;&gt;"",L104&lt;&gt;""),1,0))</f>
        <v>1</v>
      </c>
    </row>
    <row r="105" customFormat="false" ht="15" hidden="false" customHeight="false" outlineLevel="0" collapsed="false">
      <c r="A105" s="19" t="str">
        <f aca="false">IF(Raw_Export!A105="","",Raw_Export!A105)</f>
        <v>WO-24284</v>
      </c>
      <c r="B105" s="32" t="n">
        <f aca="false">IF(A105="","",Raw_Export!B105)</f>
        <v>46232</v>
      </c>
      <c r="C105" s="33" t="n">
        <f aca="false">IF(A105="","",DATE(YEAR(B105),MONTH(B105),1))</f>
        <v>46204</v>
      </c>
      <c r="D105" s="19" t="str">
        <f aca="false">IF(A105="","",IFERROR(INDEX(Cleanup_Rules!$B$6:$B$60,MATCH(TRIM(LOWER(Raw_Export!C105)),Cleanup_Rules!$A$6:$A$60,0)),"UNMAPPED"))</f>
        <v>Oakview Apartments</v>
      </c>
      <c r="E105" s="19" t="str">
        <f aca="false">IF(A105="","",IFERROR(INDEX(Cleanup_Rules!$E$6:$E$60,MATCH(TRIM(LOWER(Raw_Export!E105)),Cleanup_Rules!$D$6:$D$60,0)),"UNMAPPED"))</f>
        <v>Plumbing</v>
      </c>
      <c r="F105" s="19" t="str">
        <f aca="false">IF(A105="","",IFERROR(INDEX(Cleanup_Rules!$H$6:$H$60,MATCH(TRIM(LOWER(Raw_Export!F105)),Cleanup_Rules!$G$6:$G$60,0)),"UNMAPPED"))</f>
        <v>Routine</v>
      </c>
      <c r="G105" s="19" t="str">
        <f aca="false">IF(A105="","",IFERROR(INDEX(Cleanup_Rules!$K$6:$K$60,MATCH(TRIM(LOWER(Raw_Export!G105)),Cleanup_Rules!$J$6:$J$60,0)),"UNMAPPED"))</f>
        <v>In-house Maintenance</v>
      </c>
      <c r="H105" s="19" t="str">
        <f aca="false">IF(A105="","",IFERROR(INDEX(Cleanup_Rules!$N$6:$N$60,MATCH(TRIM(LOWER(Raw_Export!H105)),Cleanup_Rules!$M$6:$M$60,0)),"UNMAPPED"))</f>
        <v>Completed</v>
      </c>
      <c r="I105" s="32" t="n">
        <f aca="false">IF(OR(A105="",Raw_Export!I105=""),"",Raw_Export!I105)</f>
        <v>46234</v>
      </c>
      <c r="J105" s="34" t="n">
        <f aca="false">IF(A105="","",IF(Raw_Export!J105="",0,IF(ISNUMBER(Raw_Export!J105),Raw_Export!J105,VALUE(SUBSTITUTE(SUBSTITUTE(Raw_Export!J105,"$",""),",","")))))</f>
        <v>73.76</v>
      </c>
      <c r="K105" s="20" t="str">
        <f aca="false">IF(A105="","",IF(COUNTIF($A$6:A105,A105)&gt;1,"Duplicate",""))</f>
        <v/>
      </c>
      <c r="L105" s="19" t="str">
        <f aca="false">IF(A105="","",IF(AND(H105="Completed",I105=""),"No completion date",IF(AND(I105&lt;&gt;"",I105&lt;B105),"Completed before created","")))</f>
        <v/>
      </c>
      <c r="M105" s="20" t="str">
        <f aca="false">IF(A105="","",IF(K105="Duplicate","No","Yes"))</f>
        <v>Yes</v>
      </c>
      <c r="N105" s="20" t="n">
        <f aca="false">IF(OR(A105="",H105&lt;&gt;"Completed",L105&lt;&gt;""),"",I105-B105)</f>
        <v>2</v>
      </c>
      <c r="O105" s="20" t="n">
        <f aca="false">IF(A105="","",IFERROR(INDEX(Cleanup_Rules!$Q$6:$Q$8,MATCH(F105,Cleanup_Rules!$P$6:$P$8,0)),""))</f>
        <v>7</v>
      </c>
      <c r="P105" s="20" t="str">
        <f aca="false">IF(OR(N105="",O105=""),"",IF(N105&lt;=O105,"Yes","No"))</f>
        <v>Yes</v>
      </c>
      <c r="Q105" s="19" t="str">
        <f aca="false">IF(A105="","",MID(IF(NOT(EXACT(TRIM(Raw_Export!C105),D105))," · property","")&amp;IF(NOT(EXACT(TRIM(Raw_Export!E105),E105))," · category","")&amp;IF(NOT(EXACT(TRIM(Raw_Export!F105),F105))," · priority","")&amp;IF(NOT(EXACT(TRIM(Raw_Export!G105),G105))," · vendor","")&amp;IF(NOT(EXACT(TRIM(Raw_Export!H105),H105))," · status","")&amp;IF(ISTEXT(Raw_Export!J105)," · cost was text",""),4,200))</f>
        <v>cost was text</v>
      </c>
      <c r="R105" s="20" t="n">
        <f aca="false">IF(A105="","",IF(OR(LEN(Q105)&gt;0,K105&lt;&gt;"",L105&lt;&gt;""),1,0))</f>
        <v>1</v>
      </c>
    </row>
    <row r="106" customFormat="false" ht="15" hidden="false" customHeight="false" outlineLevel="0" collapsed="false">
      <c r="A106" s="19" t="str">
        <f aca="false">IF(Raw_Export!A106="","",Raw_Export!A106)</f>
        <v>WO-24286</v>
      </c>
      <c r="B106" s="32" t="n">
        <f aca="false">IF(A106="","",Raw_Export!B106)</f>
        <v>46233</v>
      </c>
      <c r="C106" s="33" t="n">
        <f aca="false">IF(A106="","",DATE(YEAR(B106),MONTH(B106),1))</f>
        <v>46204</v>
      </c>
      <c r="D106" s="19" t="str">
        <f aca="false">IF(A106="","",IFERROR(INDEX(Cleanup_Rules!$B$6:$B$60,MATCH(TRIM(LOWER(Raw_Export!C106)),Cleanup_Rules!$A$6:$A$60,0)),"UNMAPPED"))</f>
        <v>Oakview Apartments</v>
      </c>
      <c r="E106" s="19" t="str">
        <f aca="false">IF(A106="","",IFERROR(INDEX(Cleanup_Rules!$E$6:$E$60,MATCH(TRIM(LOWER(Raw_Export!E106)),Cleanup_Rules!$D$6:$D$60,0)),"UNMAPPED"))</f>
        <v>HVAC</v>
      </c>
      <c r="F106" s="19" t="str">
        <f aca="false">IF(A106="","",IFERROR(INDEX(Cleanup_Rules!$H$6:$H$60,MATCH(TRIM(LOWER(Raw_Export!F106)),Cleanup_Rules!$G$6:$G$60,0)),"UNMAPPED"))</f>
        <v>Routine</v>
      </c>
      <c r="G106" s="19" t="str">
        <f aca="false">IF(A106="","",IFERROR(INDEX(Cleanup_Rules!$K$6:$K$60,MATCH(TRIM(LOWER(Raw_Export!G106)),Cleanup_Rules!$J$6:$J$60,0)),"UNMAPPED"))</f>
        <v>CoolAir HVAC</v>
      </c>
      <c r="H106" s="19" t="str">
        <f aca="false">IF(A106="","",IFERROR(INDEX(Cleanup_Rules!$N$6:$N$60,MATCH(TRIM(LOWER(Raw_Export!H106)),Cleanup_Rules!$M$6:$M$60,0)),"UNMAPPED"))</f>
        <v>Completed</v>
      </c>
      <c r="I106" s="32" t="n">
        <f aca="false">IF(OR(A106="",Raw_Export!I106=""),"",Raw_Export!I106)</f>
        <v>46246</v>
      </c>
      <c r="J106" s="34" t="n">
        <f aca="false">IF(A106="","",IF(Raw_Export!J106="",0,IF(ISNUMBER(Raw_Export!J106),Raw_Export!J106,VALUE(SUBSTITUTE(SUBSTITUTE(Raw_Export!J106,"$",""),",","")))))</f>
        <v>1397.02</v>
      </c>
      <c r="K106" s="20" t="str">
        <f aca="false">IF(A106="","",IF(COUNTIF($A$6:A106,A106)&gt;1,"Duplicate",""))</f>
        <v/>
      </c>
      <c r="L106" s="19" t="str">
        <f aca="false">IF(A106="","",IF(AND(H106="Completed",I106=""),"No completion date",IF(AND(I106&lt;&gt;"",I106&lt;B106),"Completed before created","")))</f>
        <v/>
      </c>
      <c r="M106" s="20" t="str">
        <f aca="false">IF(A106="","",IF(K106="Duplicate","No","Yes"))</f>
        <v>Yes</v>
      </c>
      <c r="N106" s="20" t="n">
        <f aca="false">IF(OR(A106="",H106&lt;&gt;"Completed",L106&lt;&gt;""),"",I106-B106)</f>
        <v>13</v>
      </c>
      <c r="O106" s="20" t="n">
        <f aca="false">IF(A106="","",IFERROR(INDEX(Cleanup_Rules!$Q$6:$Q$8,MATCH(F106,Cleanup_Rules!$P$6:$P$8,0)),""))</f>
        <v>7</v>
      </c>
      <c r="P106" s="20" t="str">
        <f aca="false">IF(OR(N106="",O106=""),"",IF(N106&lt;=O106,"Yes","No"))</f>
        <v>No</v>
      </c>
      <c r="Q106" s="19" t="str">
        <f aca="false">IF(A106="","",MID(IF(NOT(EXACT(TRIM(Raw_Export!C106),D106))," · property","")&amp;IF(NOT(EXACT(TRIM(Raw_Export!E106),E106))," · category","")&amp;IF(NOT(EXACT(TRIM(Raw_Export!F106),F106))," · priority","")&amp;IF(NOT(EXACT(TRIM(Raw_Export!G106),G106))," · vendor","")&amp;IF(NOT(EXACT(TRIM(Raw_Export!H106),H106))," · status","")&amp;IF(ISTEXT(Raw_Export!J106)," · cost was text",""),4,200))</f>
        <v>category · priority</v>
      </c>
      <c r="R106" s="20" t="n">
        <f aca="false">IF(A106="","",IF(OR(LEN(Q106)&gt;0,K106&lt;&gt;"",L106&lt;&gt;""),1,0))</f>
        <v>1</v>
      </c>
    </row>
    <row r="107" customFormat="false" ht="15" hidden="false" customHeight="false" outlineLevel="0" collapsed="false">
      <c r="A107" s="19" t="str">
        <f aca="false">IF(Raw_Export!A107="","",Raw_Export!A107)</f>
        <v>WO-24289</v>
      </c>
      <c r="B107" s="32" t="n">
        <f aca="false">IF(A107="","",Raw_Export!B107)</f>
        <v>46233</v>
      </c>
      <c r="C107" s="33" t="n">
        <f aca="false">IF(A107="","",DATE(YEAR(B107),MONTH(B107),1))</f>
        <v>46204</v>
      </c>
      <c r="D107" s="19" t="str">
        <f aca="false">IF(A107="","",IFERROR(INDEX(Cleanup_Rules!$B$6:$B$60,MATCH(TRIM(LOWER(Raw_Export!C107)),Cleanup_Rules!$A$6:$A$60,0)),"UNMAPPED"))</f>
        <v>Harbor Point Lofts</v>
      </c>
      <c r="E107" s="19" t="str">
        <f aca="false">IF(A107="","",IFERROR(INDEX(Cleanup_Rules!$E$6:$E$60,MATCH(TRIM(LOWER(Raw_Export!E107)),Cleanup_Rules!$D$6:$D$60,0)),"UNMAPPED"))</f>
        <v>Pest Control</v>
      </c>
      <c r="F107" s="19" t="str">
        <f aca="false">IF(A107="","",IFERROR(INDEX(Cleanup_Rules!$H$6:$H$60,MATCH(TRIM(LOWER(Raw_Export!F107)),Cleanup_Rules!$G$6:$G$60,0)),"UNMAPPED"))</f>
        <v>Routine</v>
      </c>
      <c r="G107" s="19" t="str">
        <f aca="false">IF(A107="","",IFERROR(INDEX(Cleanup_Rules!$K$6:$K$60,MATCH(TRIM(LOWER(Raw_Export!G107)),Cleanup_Rules!$J$6:$J$60,0)),"UNMAPPED"))</f>
        <v>Shield Pest Control</v>
      </c>
      <c r="H107" s="19" t="str">
        <f aca="false">IF(A107="","",IFERROR(INDEX(Cleanup_Rules!$N$6:$N$60,MATCH(TRIM(LOWER(Raw_Export!H107)),Cleanup_Rules!$M$6:$M$60,0)),"UNMAPPED"))</f>
        <v>Completed</v>
      </c>
      <c r="I107" s="32" t="n">
        <f aca="false">IF(OR(A107="",Raw_Export!I107=""),"",Raw_Export!I107)</f>
        <v>46236</v>
      </c>
      <c r="J107" s="34" t="n">
        <f aca="false">IF(A107="","",IF(Raw_Export!J107="",0,IF(ISNUMBER(Raw_Export!J107),Raw_Export!J107,VALUE(SUBSTITUTE(SUBSTITUTE(Raw_Export!J107,"$",""),",","")))))</f>
        <v>110.24</v>
      </c>
      <c r="K107" s="20" t="str">
        <f aca="false">IF(A107="","",IF(COUNTIF($A$6:A107,A107)&gt;1,"Duplicate",""))</f>
        <v/>
      </c>
      <c r="L107" s="19" t="str">
        <f aca="false">IF(A107="","",IF(AND(H107="Completed",I107=""),"No completion date",IF(AND(I107&lt;&gt;"",I107&lt;B107),"Completed before created","")))</f>
        <v/>
      </c>
      <c r="M107" s="20" t="str">
        <f aca="false">IF(A107="","",IF(K107="Duplicate","No","Yes"))</f>
        <v>Yes</v>
      </c>
      <c r="N107" s="20" t="n">
        <f aca="false">IF(OR(A107="",H107&lt;&gt;"Completed",L107&lt;&gt;""),"",I107-B107)</f>
        <v>3</v>
      </c>
      <c r="O107" s="20" t="n">
        <f aca="false">IF(A107="","",IFERROR(INDEX(Cleanup_Rules!$Q$6:$Q$8,MATCH(F107,Cleanup_Rules!$P$6:$P$8,0)),""))</f>
        <v>7</v>
      </c>
      <c r="P107" s="20" t="str">
        <f aca="false">IF(OR(N107="",O107=""),"",IF(N107&lt;=O107,"Yes","No"))</f>
        <v>Yes</v>
      </c>
      <c r="Q107" s="19" t="str">
        <f aca="false">IF(A107="","",MID(IF(NOT(EXACT(TRIM(Raw_Export!C107),D107))," · property","")&amp;IF(NOT(EXACT(TRIM(Raw_Export!E107),E107))," · category","")&amp;IF(NOT(EXACT(TRIM(Raw_Export!F107),F107))," · priority","")&amp;IF(NOT(EXACT(TRIM(Raw_Export!G107),G107))," · vendor","")&amp;IF(NOT(EXACT(TRIM(Raw_Export!H107),H107))," · status","")&amp;IF(ISTEXT(Raw_Export!J107)," · cost was text",""),4,200))</f>
        <v>category</v>
      </c>
      <c r="R107" s="20" t="n">
        <f aca="false">IF(A107="","",IF(OR(LEN(Q107)&gt;0,K107&lt;&gt;"",L107&lt;&gt;""),1,0))</f>
        <v>1</v>
      </c>
    </row>
    <row r="108" customFormat="false" ht="15" hidden="false" customHeight="false" outlineLevel="0" collapsed="false">
      <c r="A108" s="19" t="str">
        <f aca="false">IF(Raw_Export!A108="","",Raw_Export!A108)</f>
        <v>WO-24292</v>
      </c>
      <c r="B108" s="32" t="n">
        <f aca="false">IF(A108="","",Raw_Export!B108)</f>
        <v>46234</v>
      </c>
      <c r="C108" s="33" t="n">
        <f aca="false">IF(A108="","",DATE(YEAR(B108),MONTH(B108),1))</f>
        <v>46204</v>
      </c>
      <c r="D108" s="19" t="str">
        <f aca="false">IF(A108="","",IFERROR(INDEX(Cleanup_Rules!$B$6:$B$60,MATCH(TRIM(LOWER(Raw_Export!C108)),Cleanup_Rules!$A$6:$A$60,0)),"UNMAPPED"))</f>
        <v>Oakview Apartments</v>
      </c>
      <c r="E108" s="19" t="str">
        <f aca="false">IF(A108="","",IFERROR(INDEX(Cleanup_Rules!$E$6:$E$60,MATCH(TRIM(LOWER(Raw_Export!E108)),Cleanup_Rules!$D$6:$D$60,0)),"UNMAPPED"))</f>
        <v>Plumbing</v>
      </c>
      <c r="F108" s="19" t="str">
        <f aca="false">IF(A108="","",IFERROR(INDEX(Cleanup_Rules!$H$6:$H$60,MATCH(TRIM(LOWER(Raw_Export!F108)),Cleanup_Rules!$G$6:$G$60,0)),"UNMAPPED"))</f>
        <v>Emergency</v>
      </c>
      <c r="G108" s="19" t="str">
        <f aca="false">IF(A108="","",IFERROR(INDEX(Cleanup_Rules!$K$6:$K$60,MATCH(TRIM(LOWER(Raw_Export!G108)),Cleanup_Rules!$J$6:$J$60,0)),"UNMAPPED"))</f>
        <v>FastFlow Plumbing</v>
      </c>
      <c r="H108" s="19" t="str">
        <f aca="false">IF(A108="","",IFERROR(INDEX(Cleanup_Rules!$N$6:$N$60,MATCH(TRIM(LOWER(Raw_Export!H108)),Cleanup_Rules!$M$6:$M$60,0)),"UNMAPPED"))</f>
        <v>Completed</v>
      </c>
      <c r="I108" s="32" t="n">
        <f aca="false">IF(OR(A108="",Raw_Export!I108=""),"",Raw_Export!I108)</f>
        <v>46235</v>
      </c>
      <c r="J108" s="34" t="n">
        <f aca="false">IF(A108="","",IF(Raw_Export!J108="",0,IF(ISNUMBER(Raw_Export!J108),Raw_Export!J108,VALUE(SUBSTITUTE(SUBSTITUTE(Raw_Export!J108,"$",""),",","")))))</f>
        <v>776.01</v>
      </c>
      <c r="K108" s="20" t="str">
        <f aca="false">IF(A108="","",IF(COUNTIF($A$6:A108,A108)&gt;1,"Duplicate",""))</f>
        <v/>
      </c>
      <c r="L108" s="19" t="str">
        <f aca="false">IF(A108="","",IF(AND(H108="Completed",I108=""),"No completion date",IF(AND(I108&lt;&gt;"",I108&lt;B108),"Completed before created","")))</f>
        <v/>
      </c>
      <c r="M108" s="20" t="str">
        <f aca="false">IF(A108="","",IF(K108="Duplicate","No","Yes"))</f>
        <v>Yes</v>
      </c>
      <c r="N108" s="20" t="n">
        <f aca="false">IF(OR(A108="",H108&lt;&gt;"Completed",L108&lt;&gt;""),"",I108-B108)</f>
        <v>1</v>
      </c>
      <c r="O108" s="20" t="n">
        <f aca="false">IF(A108="","",IFERROR(INDEX(Cleanup_Rules!$Q$6:$Q$8,MATCH(F108,Cleanup_Rules!$P$6:$P$8,0)),""))</f>
        <v>1</v>
      </c>
      <c r="P108" s="20" t="str">
        <f aca="false">IF(OR(N108="",O108=""),"",IF(N108&lt;=O108,"Yes","No"))</f>
        <v>Yes</v>
      </c>
      <c r="Q108" s="19" t="str">
        <f aca="false">IF(A108="","",MID(IF(NOT(EXACT(TRIM(Raw_Export!C108),D108))," · property","")&amp;IF(NOT(EXACT(TRIM(Raw_Export!E108),E108))," · category","")&amp;IF(NOT(EXACT(TRIM(Raw_Export!F108),F108))," · priority","")&amp;IF(NOT(EXACT(TRIM(Raw_Export!G108),G108))," · vendor","")&amp;IF(NOT(EXACT(TRIM(Raw_Export!H108),H108))," · status","")&amp;IF(ISTEXT(Raw_Export!J108)," · cost was text",""),4,200))</f>
        <v/>
      </c>
      <c r="R108" s="20" t="n">
        <f aca="false">IF(A108="","",IF(OR(LEN(Q108)&gt;0,K108&lt;&gt;"",L108&lt;&gt;""),1,0))</f>
        <v>0</v>
      </c>
    </row>
    <row r="109" customFormat="false" ht="15" hidden="false" customHeight="false" outlineLevel="0" collapsed="false">
      <c r="A109" s="19" t="str">
        <f aca="false">IF(Raw_Export!A109="","",Raw_Export!A109)</f>
        <v>WO-24295</v>
      </c>
      <c r="B109" s="32" t="n">
        <f aca="false">IF(A109="","",Raw_Export!B109)</f>
        <v>46234</v>
      </c>
      <c r="C109" s="33" t="n">
        <f aca="false">IF(A109="","",DATE(YEAR(B109),MONTH(B109),1))</f>
        <v>46204</v>
      </c>
      <c r="D109" s="19" t="str">
        <f aca="false">IF(A109="","",IFERROR(INDEX(Cleanup_Rules!$B$6:$B$60,MATCH(TRIM(LOWER(Raw_Export!C109)),Cleanup_Rules!$A$6:$A$60,0)),"UNMAPPED"))</f>
        <v>Harbor Point Lofts</v>
      </c>
      <c r="E109" s="19" t="str">
        <f aca="false">IF(A109="","",IFERROR(INDEX(Cleanup_Rules!$E$6:$E$60,MATCH(TRIM(LOWER(Raw_Export!E109)),Cleanup_Rules!$D$6:$D$60,0)),"UNMAPPED"))</f>
        <v>Appliance</v>
      </c>
      <c r="F109" s="19" t="str">
        <f aca="false">IF(A109="","",IFERROR(INDEX(Cleanup_Rules!$H$6:$H$60,MATCH(TRIM(LOWER(Raw_Export!F109)),Cleanup_Rules!$G$6:$G$60,0)),"UNMAPPED"))</f>
        <v>Routine</v>
      </c>
      <c r="G109" s="19" t="str">
        <f aca="false">IF(A109="","",IFERROR(INDEX(Cleanup_Rules!$K$6:$K$60,MATCH(TRIM(LOWER(Raw_Export!G109)),Cleanup_Rules!$J$6:$J$60,0)),"UNMAPPED"))</f>
        <v>In-house Maintenance</v>
      </c>
      <c r="H109" s="19" t="str">
        <f aca="false">IF(A109="","",IFERROR(INDEX(Cleanup_Rules!$N$6:$N$60,MATCH(TRIM(LOWER(Raw_Export!H109)),Cleanup_Rules!$M$6:$M$60,0)),"UNMAPPED"))</f>
        <v>Completed</v>
      </c>
      <c r="I109" s="32" t="n">
        <f aca="false">IF(OR(A109="",Raw_Export!I109=""),"",Raw_Export!I109)</f>
        <v>46238</v>
      </c>
      <c r="J109" s="34" t="n">
        <f aca="false">IF(A109="","",IF(Raw_Export!J109="",0,IF(ISNUMBER(Raw_Export!J109),Raw_Export!J109,VALUE(SUBSTITUTE(SUBSTITUTE(Raw_Export!J109,"$",""),",","")))))</f>
        <v>154.08</v>
      </c>
      <c r="K109" s="20" t="str">
        <f aca="false">IF(A109="","",IF(COUNTIF($A$6:A109,A109)&gt;1,"Duplicate",""))</f>
        <v/>
      </c>
      <c r="L109" s="19" t="str">
        <f aca="false">IF(A109="","",IF(AND(H109="Completed",I109=""),"No completion date",IF(AND(I109&lt;&gt;"",I109&lt;B109),"Completed before created","")))</f>
        <v/>
      </c>
      <c r="M109" s="20" t="str">
        <f aca="false">IF(A109="","",IF(K109="Duplicate","No","Yes"))</f>
        <v>Yes</v>
      </c>
      <c r="N109" s="20" t="n">
        <f aca="false">IF(OR(A109="",H109&lt;&gt;"Completed",L109&lt;&gt;""),"",I109-B109)</f>
        <v>4</v>
      </c>
      <c r="O109" s="20" t="n">
        <f aca="false">IF(A109="","",IFERROR(INDEX(Cleanup_Rules!$Q$6:$Q$8,MATCH(F109,Cleanup_Rules!$P$6:$P$8,0)),""))</f>
        <v>7</v>
      </c>
      <c r="P109" s="20" t="str">
        <f aca="false">IF(OR(N109="",O109=""),"",IF(N109&lt;=O109,"Yes","No"))</f>
        <v>Yes</v>
      </c>
      <c r="Q109" s="19" t="str">
        <f aca="false">IF(A109="","",MID(IF(NOT(EXACT(TRIM(Raw_Export!C109),D109))," · property","")&amp;IF(NOT(EXACT(TRIM(Raw_Export!E109),E109))," · category","")&amp;IF(NOT(EXACT(TRIM(Raw_Export!F109),F109))," · priority","")&amp;IF(NOT(EXACT(TRIM(Raw_Export!G109),G109))," · vendor","")&amp;IF(NOT(EXACT(TRIM(Raw_Export!H109),H109))," · status","")&amp;IF(ISTEXT(Raw_Export!J109)," · cost was text",""),4,200))</f>
        <v>property</v>
      </c>
      <c r="R109" s="20" t="n">
        <f aca="false">IF(A109="","",IF(OR(LEN(Q109)&gt;0,K109&lt;&gt;"",L109&lt;&gt;""),1,0))</f>
        <v>1</v>
      </c>
    </row>
    <row r="110" customFormat="false" ht="15" hidden="false" customHeight="false" outlineLevel="0" collapsed="false">
      <c r="A110" s="19" t="str">
        <f aca="false">IF(Raw_Export!A110="","",Raw_Export!A110)</f>
        <v>WO-24298</v>
      </c>
      <c r="B110" s="32" t="n">
        <f aca="false">IF(A110="","",Raw_Export!B110)</f>
        <v>46235</v>
      </c>
      <c r="C110" s="33" t="n">
        <f aca="false">IF(A110="","",DATE(YEAR(B110),MONTH(B110),1))</f>
        <v>46235</v>
      </c>
      <c r="D110" s="19" t="str">
        <f aca="false">IF(A110="","",IFERROR(INDEX(Cleanup_Rules!$B$6:$B$60,MATCH(TRIM(LOWER(Raw_Export!C110)),Cleanup_Rules!$A$6:$A$60,0)),"UNMAPPED"))</f>
        <v>Oakview Apartments</v>
      </c>
      <c r="E110" s="19" t="str">
        <f aca="false">IF(A110="","",IFERROR(INDEX(Cleanup_Rules!$E$6:$E$60,MATCH(TRIM(LOWER(Raw_Export!E110)),Cleanup_Rules!$D$6:$D$60,0)),"UNMAPPED"))</f>
        <v>Appliance</v>
      </c>
      <c r="F110" s="19" t="str">
        <f aca="false">IF(A110="","",IFERROR(INDEX(Cleanup_Rules!$H$6:$H$60,MATCH(TRIM(LOWER(Raw_Export!F110)),Cleanup_Rules!$G$6:$G$60,0)),"UNMAPPED"))</f>
        <v>Urgent</v>
      </c>
      <c r="G110" s="19" t="str">
        <f aca="false">IF(A110="","",IFERROR(INDEX(Cleanup_Rules!$K$6:$K$60,MATCH(TRIM(LOWER(Raw_Export!G110)),Cleanup_Rules!$J$6:$J$60,0)),"UNMAPPED"))</f>
        <v>In-house Maintenance</v>
      </c>
      <c r="H110" s="19" t="str">
        <f aca="false">IF(A110="","",IFERROR(INDEX(Cleanup_Rules!$N$6:$N$60,MATCH(TRIM(LOWER(Raw_Export!H110)),Cleanup_Rules!$M$6:$M$60,0)),"UNMAPPED"))</f>
        <v>Completed</v>
      </c>
      <c r="I110" s="32" t="n">
        <f aca="false">IF(OR(A110="",Raw_Export!I110=""),"",Raw_Export!I110)</f>
        <v>46235</v>
      </c>
      <c r="J110" s="34" t="n">
        <f aca="false">IF(A110="","",IF(Raw_Export!J110="",0,IF(ISNUMBER(Raw_Export!J110),Raw_Export!J110,VALUE(SUBSTITUTE(SUBSTITUTE(Raw_Export!J110,"$",""),",","")))))</f>
        <v>129.35</v>
      </c>
      <c r="K110" s="20" t="str">
        <f aca="false">IF(A110="","",IF(COUNTIF($A$6:A110,A110)&gt;1,"Duplicate",""))</f>
        <v/>
      </c>
      <c r="L110" s="19" t="str">
        <f aca="false">IF(A110="","",IF(AND(H110="Completed",I110=""),"No completion date",IF(AND(I110&lt;&gt;"",I110&lt;B110),"Completed before created","")))</f>
        <v/>
      </c>
      <c r="M110" s="20" t="str">
        <f aca="false">IF(A110="","",IF(K110="Duplicate","No","Yes"))</f>
        <v>Yes</v>
      </c>
      <c r="N110" s="20" t="n">
        <f aca="false">IF(OR(A110="",H110&lt;&gt;"Completed",L110&lt;&gt;""),"",I110-B110)</f>
        <v>0</v>
      </c>
      <c r="O110" s="20" t="n">
        <f aca="false">IF(A110="","",IFERROR(INDEX(Cleanup_Rules!$Q$6:$Q$8,MATCH(F110,Cleanup_Rules!$P$6:$P$8,0)),""))</f>
        <v>3</v>
      </c>
      <c r="P110" s="20" t="str">
        <f aca="false">IF(OR(N110="",O110=""),"",IF(N110&lt;=O110,"Yes","No"))</f>
        <v>Yes</v>
      </c>
      <c r="Q110" s="19" t="str">
        <f aca="false">IF(A110="","",MID(IF(NOT(EXACT(TRIM(Raw_Export!C110),D110))," · property","")&amp;IF(NOT(EXACT(TRIM(Raw_Export!E110),E110))," · category","")&amp;IF(NOT(EXACT(TRIM(Raw_Export!F110),F110))," · priority","")&amp;IF(NOT(EXACT(TRIM(Raw_Export!G110),G110))," · vendor","")&amp;IF(NOT(EXACT(TRIM(Raw_Export!H110),H110))," · status","")&amp;IF(ISTEXT(Raw_Export!J110)," · cost was text",""),4,200))</f>
        <v>property · vendor · status</v>
      </c>
      <c r="R110" s="20" t="n">
        <f aca="false">IF(A110="","",IF(OR(LEN(Q110)&gt;0,K110&lt;&gt;"",L110&lt;&gt;""),1,0))</f>
        <v>1</v>
      </c>
    </row>
    <row r="111" customFormat="false" ht="15" hidden="false" customHeight="false" outlineLevel="0" collapsed="false">
      <c r="A111" s="19" t="str">
        <f aca="false">IF(Raw_Export!A111="","",Raw_Export!A111)</f>
        <v>WO-24299</v>
      </c>
      <c r="B111" s="32" t="n">
        <f aca="false">IF(A111="","",Raw_Export!B111)</f>
        <v>46235</v>
      </c>
      <c r="C111" s="33" t="n">
        <f aca="false">IF(A111="","",DATE(YEAR(B111),MONTH(B111),1))</f>
        <v>46235</v>
      </c>
      <c r="D111" s="19" t="str">
        <f aca="false">IF(A111="","",IFERROR(INDEX(Cleanup_Rules!$B$6:$B$60,MATCH(TRIM(LOWER(Raw_Export!C111)),Cleanup_Rules!$A$6:$A$60,0)),"UNMAPPED"))</f>
        <v>Oakview Apartments</v>
      </c>
      <c r="E111" s="19" t="str">
        <f aca="false">IF(A111="","",IFERROR(INDEX(Cleanup_Rules!$E$6:$E$60,MATCH(TRIM(LOWER(Raw_Export!E111)),Cleanup_Rules!$D$6:$D$60,0)),"UNMAPPED"))</f>
        <v>General Repair</v>
      </c>
      <c r="F111" s="19" t="str">
        <f aca="false">IF(A111="","",IFERROR(INDEX(Cleanup_Rules!$H$6:$H$60,MATCH(TRIM(LOWER(Raw_Export!F111)),Cleanup_Rules!$G$6:$G$60,0)),"UNMAPPED"))</f>
        <v>Routine</v>
      </c>
      <c r="G111" s="19" t="str">
        <f aca="false">IF(A111="","",IFERROR(INDEX(Cleanup_Rules!$K$6:$K$60,MATCH(TRIM(LOWER(Raw_Export!G111)),Cleanup_Rules!$J$6:$J$60,0)),"UNMAPPED"))</f>
        <v>In-house Maintenance</v>
      </c>
      <c r="H111" s="19" t="str">
        <f aca="false">IF(A111="","",IFERROR(INDEX(Cleanup_Rules!$N$6:$N$60,MATCH(TRIM(LOWER(Raw_Export!H111)),Cleanup_Rules!$M$6:$M$60,0)),"UNMAPPED"))</f>
        <v>Completed</v>
      </c>
      <c r="I111" s="32" t="n">
        <f aca="false">IF(OR(A111="",Raw_Export!I111=""),"",Raw_Export!I111)</f>
        <v>46241</v>
      </c>
      <c r="J111" s="34" t="n">
        <f aca="false">IF(A111="","",IF(Raw_Export!J111="",0,IF(ISNUMBER(Raw_Export!J111),Raw_Export!J111,VALUE(SUBSTITUTE(SUBSTITUTE(Raw_Export!J111,"$",""),",","")))))</f>
        <v>0</v>
      </c>
      <c r="K111" s="20" t="str">
        <f aca="false">IF(A111="","",IF(COUNTIF($A$6:A111,A111)&gt;1,"Duplicate",""))</f>
        <v/>
      </c>
      <c r="L111" s="19" t="str">
        <f aca="false">IF(A111="","",IF(AND(H111="Completed",I111=""),"No completion date",IF(AND(I111&lt;&gt;"",I111&lt;B111),"Completed before created","")))</f>
        <v/>
      </c>
      <c r="M111" s="20" t="str">
        <f aca="false">IF(A111="","",IF(K111="Duplicate","No","Yes"))</f>
        <v>Yes</v>
      </c>
      <c r="N111" s="20" t="n">
        <f aca="false">IF(OR(A111="",H111&lt;&gt;"Completed",L111&lt;&gt;""),"",I111-B111)</f>
        <v>6</v>
      </c>
      <c r="O111" s="20" t="n">
        <f aca="false">IF(A111="","",IFERROR(INDEX(Cleanup_Rules!$Q$6:$Q$8,MATCH(F111,Cleanup_Rules!$P$6:$P$8,0)),""))</f>
        <v>7</v>
      </c>
      <c r="P111" s="20" t="str">
        <f aca="false">IF(OR(N111="",O111=""),"",IF(N111&lt;=O111,"Yes","No"))</f>
        <v>Yes</v>
      </c>
      <c r="Q111" s="19" t="str">
        <f aca="false">IF(A111="","",MID(IF(NOT(EXACT(TRIM(Raw_Export!C111),D111))," · property","")&amp;IF(NOT(EXACT(TRIM(Raw_Export!E111),E111))," · category","")&amp;IF(NOT(EXACT(TRIM(Raw_Export!F111),F111))," · priority","")&amp;IF(NOT(EXACT(TRIM(Raw_Export!G111),G111))," · vendor","")&amp;IF(NOT(EXACT(TRIM(Raw_Export!H111),H111))," · status","")&amp;IF(ISTEXT(Raw_Export!J111)," · cost was text",""),4,200))</f>
        <v/>
      </c>
      <c r="R111" s="20" t="n">
        <f aca="false">IF(A111="","",IF(OR(LEN(Q111)&gt;0,K111&lt;&gt;"",L111&lt;&gt;""),1,0))</f>
        <v>0</v>
      </c>
    </row>
    <row r="112" customFormat="false" ht="15" hidden="false" customHeight="false" outlineLevel="0" collapsed="false">
      <c r="A112" s="19" t="str">
        <f aca="false">IF(Raw_Export!A112="","",Raw_Export!A112)</f>
        <v>WO-24301</v>
      </c>
      <c r="B112" s="32" t="n">
        <f aca="false">IF(A112="","",Raw_Export!B112)</f>
        <v>46235</v>
      </c>
      <c r="C112" s="33" t="n">
        <f aca="false">IF(A112="","",DATE(YEAR(B112),MONTH(B112),1))</f>
        <v>46235</v>
      </c>
      <c r="D112" s="19" t="str">
        <f aca="false">IF(A112="","",IFERROR(INDEX(Cleanup_Rules!$B$6:$B$60,MATCH(TRIM(LOWER(Raw_Export!C112)),Cleanup_Rules!$A$6:$A$60,0)),"UNMAPPED"))</f>
        <v>Mill Creek Townhomes</v>
      </c>
      <c r="E112" s="19" t="str">
        <f aca="false">IF(A112="","",IFERROR(INDEX(Cleanup_Rules!$E$6:$E$60,MATCH(TRIM(LOWER(Raw_Export!E112)),Cleanup_Rules!$D$6:$D$60,0)),"UNMAPPED"))</f>
        <v>HVAC</v>
      </c>
      <c r="F112" s="19" t="str">
        <f aca="false">IF(A112="","",IFERROR(INDEX(Cleanup_Rules!$H$6:$H$60,MATCH(TRIM(LOWER(Raw_Export!F112)),Cleanup_Rules!$G$6:$G$60,0)),"UNMAPPED"))</f>
        <v>Routine</v>
      </c>
      <c r="G112" s="19" t="str">
        <f aca="false">IF(A112="","",IFERROR(INDEX(Cleanup_Rules!$K$6:$K$60,MATCH(TRIM(LOWER(Raw_Export!G112)),Cleanup_Rules!$J$6:$J$60,0)),"UNMAPPED"))</f>
        <v>CoolAir HVAC</v>
      </c>
      <c r="H112" s="19" t="str">
        <f aca="false">IF(A112="","",IFERROR(INDEX(Cleanup_Rules!$N$6:$N$60,MATCH(TRIM(LOWER(Raw_Export!H112)),Cleanup_Rules!$M$6:$M$60,0)),"UNMAPPED"))</f>
        <v>Completed</v>
      </c>
      <c r="I112" s="32" t="n">
        <f aca="false">IF(OR(A112="",Raw_Export!I112=""),"",Raw_Export!I112)</f>
        <v>46241</v>
      </c>
      <c r="J112" s="34" t="n">
        <f aca="false">IF(A112="","",IF(Raw_Export!J112="",0,IF(ISNUMBER(Raw_Export!J112),Raw_Export!J112,VALUE(SUBSTITUTE(SUBSTITUTE(Raw_Export!J112,"$",""),",","")))))</f>
        <v>1145.96</v>
      </c>
      <c r="K112" s="20" t="str">
        <f aca="false">IF(A112="","",IF(COUNTIF($A$6:A112,A112)&gt;1,"Duplicate",""))</f>
        <v/>
      </c>
      <c r="L112" s="19" t="str">
        <f aca="false">IF(A112="","",IF(AND(H112="Completed",I112=""),"No completion date",IF(AND(I112&lt;&gt;"",I112&lt;B112),"Completed before created","")))</f>
        <v/>
      </c>
      <c r="M112" s="20" t="str">
        <f aca="false">IF(A112="","",IF(K112="Duplicate","No","Yes"))</f>
        <v>Yes</v>
      </c>
      <c r="N112" s="20" t="n">
        <f aca="false">IF(OR(A112="",H112&lt;&gt;"Completed",L112&lt;&gt;""),"",I112-B112)</f>
        <v>6</v>
      </c>
      <c r="O112" s="20" t="n">
        <f aca="false">IF(A112="","",IFERROR(INDEX(Cleanup_Rules!$Q$6:$Q$8,MATCH(F112,Cleanup_Rules!$P$6:$P$8,0)),""))</f>
        <v>7</v>
      </c>
      <c r="P112" s="20" t="str">
        <f aca="false">IF(OR(N112="",O112=""),"",IF(N112&lt;=O112,"Yes","No"))</f>
        <v>Yes</v>
      </c>
      <c r="Q112" s="19" t="str">
        <f aca="false">IF(A112="","",MID(IF(NOT(EXACT(TRIM(Raw_Export!C112),D112))," · property","")&amp;IF(NOT(EXACT(TRIM(Raw_Export!E112),E112))," · category","")&amp;IF(NOT(EXACT(TRIM(Raw_Export!F112),F112))," · priority","")&amp;IF(NOT(EXACT(TRIM(Raw_Export!G112),G112))," · vendor","")&amp;IF(NOT(EXACT(TRIM(Raw_Export!H112),H112))," · status","")&amp;IF(ISTEXT(Raw_Export!J112)," · cost was text",""),4,200))</f>
        <v>status</v>
      </c>
      <c r="R112" s="20" t="n">
        <f aca="false">IF(A112="","",IF(OR(LEN(Q112)&gt;0,K112&lt;&gt;"",L112&lt;&gt;""),1,0))</f>
        <v>1</v>
      </c>
    </row>
    <row r="113" customFormat="false" ht="15" hidden="false" customHeight="false" outlineLevel="0" collapsed="false">
      <c r="A113" s="19" t="str">
        <f aca="false">IF(Raw_Export!A113="","",Raw_Export!A113)</f>
        <v>WO-24302</v>
      </c>
      <c r="B113" s="32" t="n">
        <f aca="false">IF(A113="","",Raw_Export!B113)</f>
        <v>46235</v>
      </c>
      <c r="C113" s="33" t="n">
        <f aca="false">IF(A113="","",DATE(YEAR(B113),MONTH(B113),1))</f>
        <v>46235</v>
      </c>
      <c r="D113" s="19" t="str">
        <f aca="false">IF(A113="","",IFERROR(INDEX(Cleanup_Rules!$B$6:$B$60,MATCH(TRIM(LOWER(Raw_Export!C113)),Cleanup_Rules!$A$6:$A$60,0)),"UNMAPPED"))</f>
        <v>Cedar Ridge Apartments</v>
      </c>
      <c r="E113" s="19" t="str">
        <f aca="false">IF(A113="","",IFERROR(INDEX(Cleanup_Rules!$E$6:$E$60,MATCH(TRIM(LOWER(Raw_Export!E113)),Cleanup_Rules!$D$6:$D$60,0)),"UNMAPPED"))</f>
        <v>General Repair</v>
      </c>
      <c r="F113" s="19" t="str">
        <f aca="false">IF(A113="","",IFERROR(INDEX(Cleanup_Rules!$H$6:$H$60,MATCH(TRIM(LOWER(Raw_Export!F113)),Cleanup_Rules!$G$6:$G$60,0)),"UNMAPPED"))</f>
        <v>Urgent</v>
      </c>
      <c r="G113" s="19" t="str">
        <f aca="false">IF(A113="","",IFERROR(INDEX(Cleanup_Rules!$K$6:$K$60,MATCH(TRIM(LOWER(Raw_Export!G113)),Cleanup_Rules!$J$6:$J$60,0)),"UNMAPPED"))</f>
        <v>In-house Maintenance</v>
      </c>
      <c r="H113" s="19" t="str">
        <f aca="false">IF(A113="","",IFERROR(INDEX(Cleanup_Rules!$N$6:$N$60,MATCH(TRIM(LOWER(Raw_Export!H113)),Cleanup_Rules!$M$6:$M$60,0)),"UNMAPPED"))</f>
        <v>Completed</v>
      </c>
      <c r="I113" s="32" t="n">
        <f aca="false">IF(OR(A113="",Raw_Export!I113=""),"",Raw_Export!I113)</f>
        <v>46238</v>
      </c>
      <c r="J113" s="34" t="n">
        <f aca="false">IF(A113="","",IF(Raw_Export!J113="",0,IF(ISNUMBER(Raw_Export!J113),Raw_Export!J113,VALUE(SUBSTITUTE(SUBSTITUTE(Raw_Export!J113,"$",""),",","")))))</f>
        <v>0</v>
      </c>
      <c r="K113" s="20" t="str">
        <f aca="false">IF(A113="","",IF(COUNTIF($A$6:A113,A113)&gt;1,"Duplicate",""))</f>
        <v/>
      </c>
      <c r="L113" s="19" t="str">
        <f aca="false">IF(A113="","",IF(AND(H113="Completed",I113=""),"No completion date",IF(AND(I113&lt;&gt;"",I113&lt;B113),"Completed before created","")))</f>
        <v/>
      </c>
      <c r="M113" s="20" t="str">
        <f aca="false">IF(A113="","",IF(K113="Duplicate","No","Yes"))</f>
        <v>Yes</v>
      </c>
      <c r="N113" s="20" t="n">
        <f aca="false">IF(OR(A113="",H113&lt;&gt;"Completed",L113&lt;&gt;""),"",I113-B113)</f>
        <v>3</v>
      </c>
      <c r="O113" s="20" t="n">
        <f aca="false">IF(A113="","",IFERROR(INDEX(Cleanup_Rules!$Q$6:$Q$8,MATCH(F113,Cleanup_Rules!$P$6:$P$8,0)),""))</f>
        <v>3</v>
      </c>
      <c r="P113" s="20" t="str">
        <f aca="false">IF(OR(N113="",O113=""),"",IF(N113&lt;=O113,"Yes","No"))</f>
        <v>Yes</v>
      </c>
      <c r="Q113" s="19" t="str">
        <f aca="false">IF(A113="","",MID(IF(NOT(EXACT(TRIM(Raw_Export!C113),D113))," · property","")&amp;IF(NOT(EXACT(TRIM(Raw_Export!E113),E113))," · category","")&amp;IF(NOT(EXACT(TRIM(Raw_Export!F113),F113))," · priority","")&amp;IF(NOT(EXACT(TRIM(Raw_Export!G113),G113))," · vendor","")&amp;IF(NOT(EXACT(TRIM(Raw_Export!H113),H113))," · status","")&amp;IF(ISTEXT(Raw_Export!J113)," · cost was text",""),4,200))</f>
        <v/>
      </c>
      <c r="R113" s="20" t="n">
        <f aca="false">IF(A113="","",IF(OR(LEN(Q113)&gt;0,K113&lt;&gt;"",L113&lt;&gt;""),1,0))</f>
        <v>0</v>
      </c>
    </row>
    <row r="114" customFormat="false" ht="15" hidden="false" customHeight="false" outlineLevel="0" collapsed="false">
      <c r="A114" s="19" t="str">
        <f aca="false">IF(Raw_Export!A114="","",Raw_Export!A114)</f>
        <v>WO-24305</v>
      </c>
      <c r="B114" s="32" t="n">
        <f aca="false">IF(A114="","",Raw_Export!B114)</f>
        <v>46235</v>
      </c>
      <c r="C114" s="33" t="n">
        <f aca="false">IF(A114="","",DATE(YEAR(B114),MONTH(B114),1))</f>
        <v>46235</v>
      </c>
      <c r="D114" s="19" t="str">
        <f aca="false">IF(A114="","",IFERROR(INDEX(Cleanup_Rules!$B$6:$B$60,MATCH(TRIM(LOWER(Raw_Export!C114)),Cleanup_Rules!$A$6:$A$60,0)),"UNMAPPED"))</f>
        <v>Cedar Ridge Apartments</v>
      </c>
      <c r="E114" s="19" t="str">
        <f aca="false">IF(A114="","",IFERROR(INDEX(Cleanup_Rules!$E$6:$E$60,MATCH(TRIM(LOWER(Raw_Export!E114)),Cleanup_Rules!$D$6:$D$60,0)),"UNMAPPED"))</f>
        <v>Appliance</v>
      </c>
      <c r="F114" s="19" t="str">
        <f aca="false">IF(A114="","",IFERROR(INDEX(Cleanup_Rules!$H$6:$H$60,MATCH(TRIM(LOWER(Raw_Export!F114)),Cleanup_Rules!$G$6:$G$60,0)),"UNMAPPED"))</f>
        <v>Routine</v>
      </c>
      <c r="G114" s="19" t="str">
        <f aca="false">IF(A114="","",IFERROR(INDEX(Cleanup_Rules!$K$6:$K$60,MATCH(TRIM(LOWER(Raw_Export!G114)),Cleanup_Rules!$J$6:$J$60,0)),"UNMAPPED"))</f>
        <v>In-house Maintenance</v>
      </c>
      <c r="H114" s="19" t="str">
        <f aca="false">IF(A114="","",IFERROR(INDEX(Cleanup_Rules!$N$6:$N$60,MATCH(TRIM(LOWER(Raw_Export!H114)),Cleanup_Rules!$M$6:$M$60,0)),"UNMAPPED"))</f>
        <v>Completed</v>
      </c>
      <c r="I114" s="32" t="n">
        <f aca="false">IF(OR(A114="",Raw_Export!I114=""),"",Raw_Export!I114)</f>
        <v>46238</v>
      </c>
      <c r="J114" s="34" t="n">
        <f aca="false">IF(A114="","",IF(Raw_Export!J114="",0,IF(ISNUMBER(Raw_Export!J114),Raw_Export!J114,VALUE(SUBSTITUTE(SUBSTITUTE(Raw_Export!J114,"$",""),",","")))))</f>
        <v>0</v>
      </c>
      <c r="K114" s="20" t="str">
        <f aca="false">IF(A114="","",IF(COUNTIF($A$6:A114,A114)&gt;1,"Duplicate",""))</f>
        <v/>
      </c>
      <c r="L114" s="19" t="str">
        <f aca="false">IF(A114="","",IF(AND(H114="Completed",I114=""),"No completion date",IF(AND(I114&lt;&gt;"",I114&lt;B114),"Completed before created","")))</f>
        <v/>
      </c>
      <c r="M114" s="20" t="str">
        <f aca="false">IF(A114="","",IF(K114="Duplicate","No","Yes"))</f>
        <v>Yes</v>
      </c>
      <c r="N114" s="20" t="n">
        <f aca="false">IF(OR(A114="",H114&lt;&gt;"Completed",L114&lt;&gt;""),"",I114-B114)</f>
        <v>3</v>
      </c>
      <c r="O114" s="20" t="n">
        <f aca="false">IF(A114="","",IFERROR(INDEX(Cleanup_Rules!$Q$6:$Q$8,MATCH(F114,Cleanup_Rules!$P$6:$P$8,0)),""))</f>
        <v>7</v>
      </c>
      <c r="P114" s="20" t="str">
        <f aca="false">IF(OR(N114="",O114=""),"",IF(N114&lt;=O114,"Yes","No"))</f>
        <v>Yes</v>
      </c>
      <c r="Q114" s="19" t="str">
        <f aca="false">IF(A114="","",MID(IF(NOT(EXACT(TRIM(Raw_Export!C114),D114))," · property","")&amp;IF(NOT(EXACT(TRIM(Raw_Export!E114),E114))," · category","")&amp;IF(NOT(EXACT(TRIM(Raw_Export!F114),F114))," · priority","")&amp;IF(NOT(EXACT(TRIM(Raw_Export!G114),G114))," · vendor","")&amp;IF(NOT(EXACT(TRIM(Raw_Export!H114),H114))," · status","")&amp;IF(ISTEXT(Raw_Export!J114)," · cost was text",""),4,200))</f>
        <v>category</v>
      </c>
      <c r="R114" s="20" t="n">
        <f aca="false">IF(A114="","",IF(OR(LEN(Q114)&gt;0,K114&lt;&gt;"",L114&lt;&gt;""),1,0))</f>
        <v>1</v>
      </c>
    </row>
    <row r="115" customFormat="false" ht="15" hidden="false" customHeight="false" outlineLevel="0" collapsed="false">
      <c r="A115" s="19" t="str">
        <f aca="false">IF(Raw_Export!A115="","",Raw_Export!A115)</f>
        <v>WO-24308</v>
      </c>
      <c r="B115" s="32" t="n">
        <f aca="false">IF(A115="","",Raw_Export!B115)</f>
        <v>46236</v>
      </c>
      <c r="C115" s="33" t="n">
        <f aca="false">IF(A115="","",DATE(YEAR(B115),MONTH(B115),1))</f>
        <v>46235</v>
      </c>
      <c r="D115" s="19" t="str">
        <f aca="false">IF(A115="","",IFERROR(INDEX(Cleanup_Rules!$B$6:$B$60,MATCH(TRIM(LOWER(Raw_Export!C115)),Cleanup_Rules!$A$6:$A$60,0)),"UNMAPPED"))</f>
        <v>Oakview Apartments</v>
      </c>
      <c r="E115" s="19" t="str">
        <f aca="false">IF(A115="","",IFERROR(INDEX(Cleanup_Rules!$E$6:$E$60,MATCH(TRIM(LOWER(Raw_Export!E115)),Cleanup_Rules!$D$6:$D$60,0)),"UNMAPPED"))</f>
        <v>General Repair</v>
      </c>
      <c r="F115" s="19" t="str">
        <f aca="false">IF(A115="","",IFERROR(INDEX(Cleanup_Rules!$H$6:$H$60,MATCH(TRIM(LOWER(Raw_Export!F115)),Cleanup_Rules!$G$6:$G$60,0)),"UNMAPPED"))</f>
        <v>Routine</v>
      </c>
      <c r="G115" s="19" t="str">
        <f aca="false">IF(A115="","",IFERROR(INDEX(Cleanup_Rules!$K$6:$K$60,MATCH(TRIM(LOWER(Raw_Export!G115)),Cleanup_Rules!$J$6:$J$60,0)),"UNMAPPED"))</f>
        <v>In-house Maintenance</v>
      </c>
      <c r="H115" s="19" t="str">
        <f aca="false">IF(A115="","",IFERROR(INDEX(Cleanup_Rules!$N$6:$N$60,MATCH(TRIM(LOWER(Raw_Export!H115)),Cleanup_Rules!$M$6:$M$60,0)),"UNMAPPED"))</f>
        <v>Completed</v>
      </c>
      <c r="I115" s="32" t="n">
        <f aca="false">IF(OR(A115="",Raw_Export!I115=""),"",Raw_Export!I115)</f>
        <v>46238</v>
      </c>
      <c r="J115" s="34" t="n">
        <f aca="false">IF(A115="","",IF(Raw_Export!J115="",0,IF(ISNUMBER(Raw_Export!J115),Raw_Export!J115,VALUE(SUBSTITUTE(SUBSTITUTE(Raw_Export!J115,"$",""),",","")))))</f>
        <v>28.62</v>
      </c>
      <c r="K115" s="20" t="str">
        <f aca="false">IF(A115="","",IF(COUNTIF($A$6:A115,A115)&gt;1,"Duplicate",""))</f>
        <v/>
      </c>
      <c r="L115" s="19" t="str">
        <f aca="false">IF(A115="","",IF(AND(H115="Completed",I115=""),"No completion date",IF(AND(I115&lt;&gt;"",I115&lt;B115),"Completed before created","")))</f>
        <v/>
      </c>
      <c r="M115" s="20" t="str">
        <f aca="false">IF(A115="","",IF(K115="Duplicate","No","Yes"))</f>
        <v>Yes</v>
      </c>
      <c r="N115" s="20" t="n">
        <f aca="false">IF(OR(A115="",H115&lt;&gt;"Completed",L115&lt;&gt;""),"",I115-B115)</f>
        <v>2</v>
      </c>
      <c r="O115" s="20" t="n">
        <f aca="false">IF(A115="","",IFERROR(INDEX(Cleanup_Rules!$Q$6:$Q$8,MATCH(F115,Cleanup_Rules!$P$6:$P$8,0)),""))</f>
        <v>7</v>
      </c>
      <c r="P115" s="20" t="str">
        <f aca="false">IF(OR(N115="",O115=""),"",IF(N115&lt;=O115,"Yes","No"))</f>
        <v>Yes</v>
      </c>
      <c r="Q115" s="19" t="str">
        <f aca="false">IF(A115="","",MID(IF(NOT(EXACT(TRIM(Raw_Export!C115),D115))," · property","")&amp;IF(NOT(EXACT(TRIM(Raw_Export!E115),E115))," · category","")&amp;IF(NOT(EXACT(TRIM(Raw_Export!F115),F115))," · priority","")&amp;IF(NOT(EXACT(TRIM(Raw_Export!G115),G115))," · vendor","")&amp;IF(NOT(EXACT(TRIM(Raw_Export!H115),H115))," · status","")&amp;IF(ISTEXT(Raw_Export!J115)," · cost was text",""),4,200))</f>
        <v/>
      </c>
      <c r="R115" s="20" t="n">
        <f aca="false">IF(A115="","",IF(OR(LEN(Q115)&gt;0,K115&lt;&gt;"",L115&lt;&gt;""),1,0))</f>
        <v>0</v>
      </c>
    </row>
    <row r="116" customFormat="false" ht="15" hidden="false" customHeight="false" outlineLevel="0" collapsed="false">
      <c r="A116" s="19" t="str">
        <f aca="false">IF(Raw_Export!A116="","",Raw_Export!A116)</f>
        <v>WO-24309</v>
      </c>
      <c r="B116" s="32" t="n">
        <f aca="false">IF(A116="","",Raw_Export!B116)</f>
        <v>46236</v>
      </c>
      <c r="C116" s="33" t="n">
        <f aca="false">IF(A116="","",DATE(YEAR(B116),MONTH(B116),1))</f>
        <v>46235</v>
      </c>
      <c r="D116" s="19" t="str">
        <f aca="false">IF(A116="","",IFERROR(INDEX(Cleanup_Rules!$B$6:$B$60,MATCH(TRIM(LOWER(Raw_Export!C116)),Cleanup_Rules!$A$6:$A$60,0)),"UNMAPPED"))</f>
        <v>Oakview Apartments</v>
      </c>
      <c r="E116" s="19" t="str">
        <f aca="false">IF(A116="","",IFERROR(INDEX(Cleanup_Rules!$E$6:$E$60,MATCH(TRIM(LOWER(Raw_Export!E116)),Cleanup_Rules!$D$6:$D$60,0)),"UNMAPPED"))</f>
        <v>Plumbing</v>
      </c>
      <c r="F116" s="19" t="str">
        <f aca="false">IF(A116="","",IFERROR(INDEX(Cleanup_Rules!$H$6:$H$60,MATCH(TRIM(LOWER(Raw_Export!F116)),Cleanup_Rules!$G$6:$G$60,0)),"UNMAPPED"))</f>
        <v>Routine</v>
      </c>
      <c r="G116" s="19" t="str">
        <f aca="false">IF(A116="","",IFERROR(INDEX(Cleanup_Rules!$K$6:$K$60,MATCH(TRIM(LOWER(Raw_Export!G116)),Cleanup_Rules!$J$6:$J$60,0)),"UNMAPPED"))</f>
        <v>FastFlow Plumbing</v>
      </c>
      <c r="H116" s="19" t="str">
        <f aca="false">IF(A116="","",IFERROR(INDEX(Cleanup_Rules!$N$6:$N$60,MATCH(TRIM(LOWER(Raw_Export!H116)),Cleanup_Rules!$M$6:$M$60,0)),"UNMAPPED"))</f>
        <v>Completed</v>
      </c>
      <c r="I116" s="32" t="n">
        <f aca="false">IF(OR(A116="",Raw_Export!I116=""),"",Raw_Export!I116)</f>
        <v>46240</v>
      </c>
      <c r="J116" s="34" t="n">
        <f aca="false">IF(A116="","",IF(Raw_Export!J116="",0,IF(ISNUMBER(Raw_Export!J116),Raw_Export!J116,VALUE(SUBSTITUTE(SUBSTITUTE(Raw_Export!J116,"$",""),",","")))))</f>
        <v>264.62</v>
      </c>
      <c r="K116" s="20" t="str">
        <f aca="false">IF(A116="","",IF(COUNTIF($A$6:A116,A116)&gt;1,"Duplicate",""))</f>
        <v/>
      </c>
      <c r="L116" s="19" t="str">
        <f aca="false">IF(A116="","",IF(AND(H116="Completed",I116=""),"No completion date",IF(AND(I116&lt;&gt;"",I116&lt;B116),"Completed before created","")))</f>
        <v/>
      </c>
      <c r="M116" s="20" t="str">
        <f aca="false">IF(A116="","",IF(K116="Duplicate","No","Yes"))</f>
        <v>Yes</v>
      </c>
      <c r="N116" s="20" t="n">
        <f aca="false">IF(OR(A116="",H116&lt;&gt;"Completed",L116&lt;&gt;""),"",I116-B116)</f>
        <v>4</v>
      </c>
      <c r="O116" s="20" t="n">
        <f aca="false">IF(A116="","",IFERROR(INDEX(Cleanup_Rules!$Q$6:$Q$8,MATCH(F116,Cleanup_Rules!$P$6:$P$8,0)),""))</f>
        <v>7</v>
      </c>
      <c r="P116" s="20" t="str">
        <f aca="false">IF(OR(N116="",O116=""),"",IF(N116&lt;=O116,"Yes","No"))</f>
        <v>Yes</v>
      </c>
      <c r="Q116" s="19" t="str">
        <f aca="false">IF(A116="","",MID(IF(NOT(EXACT(TRIM(Raw_Export!C116),D116))," · property","")&amp;IF(NOT(EXACT(TRIM(Raw_Export!E116),E116))," · category","")&amp;IF(NOT(EXACT(TRIM(Raw_Export!F116),F116))," · priority","")&amp;IF(NOT(EXACT(TRIM(Raw_Export!G116),G116))," · vendor","")&amp;IF(NOT(EXACT(TRIM(Raw_Export!H116),H116))," · status","")&amp;IF(ISTEXT(Raw_Export!J116)," · cost was text",""),4,200))</f>
        <v>property</v>
      </c>
      <c r="R116" s="20" t="n">
        <f aca="false">IF(A116="","",IF(OR(LEN(Q116)&gt;0,K116&lt;&gt;"",L116&lt;&gt;""),1,0))</f>
        <v>1</v>
      </c>
    </row>
    <row r="117" customFormat="false" ht="15" hidden="false" customHeight="false" outlineLevel="0" collapsed="false">
      <c r="A117" s="19" t="str">
        <f aca="false">IF(Raw_Export!A117="","",Raw_Export!A117)</f>
        <v>WO-24309</v>
      </c>
      <c r="B117" s="32" t="n">
        <f aca="false">IF(A117="","",Raw_Export!B117)</f>
        <v>46236</v>
      </c>
      <c r="C117" s="33" t="n">
        <f aca="false">IF(A117="","",DATE(YEAR(B117),MONTH(B117),1))</f>
        <v>46235</v>
      </c>
      <c r="D117" s="19" t="str">
        <f aca="false">IF(A117="","",IFERROR(INDEX(Cleanup_Rules!$B$6:$B$60,MATCH(TRIM(LOWER(Raw_Export!C117)),Cleanup_Rules!$A$6:$A$60,0)),"UNMAPPED"))</f>
        <v>Oakview Apartments</v>
      </c>
      <c r="E117" s="19" t="str">
        <f aca="false">IF(A117="","",IFERROR(INDEX(Cleanup_Rules!$E$6:$E$60,MATCH(TRIM(LOWER(Raw_Export!E117)),Cleanup_Rules!$D$6:$D$60,0)),"UNMAPPED"))</f>
        <v>Plumbing</v>
      </c>
      <c r="F117" s="19" t="str">
        <f aca="false">IF(A117="","",IFERROR(INDEX(Cleanup_Rules!$H$6:$H$60,MATCH(TRIM(LOWER(Raw_Export!F117)),Cleanup_Rules!$G$6:$G$60,0)),"UNMAPPED"))</f>
        <v>Routine</v>
      </c>
      <c r="G117" s="19" t="str">
        <f aca="false">IF(A117="","",IFERROR(INDEX(Cleanup_Rules!$K$6:$K$60,MATCH(TRIM(LOWER(Raw_Export!G117)),Cleanup_Rules!$J$6:$J$60,0)),"UNMAPPED"))</f>
        <v>FastFlow Plumbing</v>
      </c>
      <c r="H117" s="19" t="str">
        <f aca="false">IF(A117="","",IFERROR(INDEX(Cleanup_Rules!$N$6:$N$60,MATCH(TRIM(LOWER(Raw_Export!H117)),Cleanup_Rules!$M$6:$M$60,0)),"UNMAPPED"))</f>
        <v>Completed</v>
      </c>
      <c r="I117" s="32" t="n">
        <f aca="false">IF(OR(A117="",Raw_Export!I117=""),"",Raw_Export!I117)</f>
        <v>46240</v>
      </c>
      <c r="J117" s="34" t="n">
        <f aca="false">IF(A117="","",IF(Raw_Export!J117="",0,IF(ISNUMBER(Raw_Export!J117),Raw_Export!J117,VALUE(SUBSTITUTE(SUBSTITUTE(Raw_Export!J117,"$",""),",","")))))</f>
        <v>264.62</v>
      </c>
      <c r="K117" s="20" t="str">
        <f aca="false">IF(A117="","",IF(COUNTIF($A$6:A117,A117)&gt;1,"Duplicate",""))</f>
        <v>Duplicate</v>
      </c>
      <c r="L117" s="19" t="str">
        <f aca="false">IF(A117="","",IF(AND(H117="Completed",I117=""),"No completion date",IF(AND(I117&lt;&gt;"",I117&lt;B117),"Completed before created","")))</f>
        <v/>
      </c>
      <c r="M117" s="20" t="str">
        <f aca="false">IF(A117="","",IF(K117="Duplicate","No","Yes"))</f>
        <v>No</v>
      </c>
      <c r="N117" s="20" t="n">
        <f aca="false">IF(OR(A117="",H117&lt;&gt;"Completed",L117&lt;&gt;""),"",I117-B117)</f>
        <v>4</v>
      </c>
      <c r="O117" s="20" t="n">
        <f aca="false">IF(A117="","",IFERROR(INDEX(Cleanup_Rules!$Q$6:$Q$8,MATCH(F117,Cleanup_Rules!$P$6:$P$8,0)),""))</f>
        <v>7</v>
      </c>
      <c r="P117" s="20" t="str">
        <f aca="false">IF(OR(N117="",O117=""),"",IF(N117&lt;=O117,"Yes","No"))</f>
        <v>Yes</v>
      </c>
      <c r="Q117" s="19" t="str">
        <f aca="false">IF(A117="","",MID(IF(NOT(EXACT(TRIM(Raw_Export!C117),D117))," · property","")&amp;IF(NOT(EXACT(TRIM(Raw_Export!E117),E117))," · category","")&amp;IF(NOT(EXACT(TRIM(Raw_Export!F117),F117))," · priority","")&amp;IF(NOT(EXACT(TRIM(Raw_Export!G117),G117))," · vendor","")&amp;IF(NOT(EXACT(TRIM(Raw_Export!H117),H117))," · status","")&amp;IF(ISTEXT(Raw_Export!J117)," · cost was text",""),4,200))</f>
        <v>property</v>
      </c>
      <c r="R117" s="20" t="n">
        <f aca="false">IF(A117="","",IF(OR(LEN(Q117)&gt;0,K117&lt;&gt;"",L117&lt;&gt;""),1,0))</f>
        <v>1</v>
      </c>
    </row>
    <row r="118" customFormat="false" ht="15" hidden="false" customHeight="false" outlineLevel="0" collapsed="false">
      <c r="A118" s="19" t="str">
        <f aca="false">IF(Raw_Export!A118="","",Raw_Export!A118)</f>
        <v>WO-24312</v>
      </c>
      <c r="B118" s="32" t="n">
        <f aca="false">IF(A118="","",Raw_Export!B118)</f>
        <v>46236</v>
      </c>
      <c r="C118" s="33" t="n">
        <f aca="false">IF(A118="","",DATE(YEAR(B118),MONTH(B118),1))</f>
        <v>46235</v>
      </c>
      <c r="D118" s="19" t="str">
        <f aca="false">IF(A118="","",IFERROR(INDEX(Cleanup_Rules!$B$6:$B$60,MATCH(TRIM(LOWER(Raw_Export!C118)),Cleanup_Rules!$A$6:$A$60,0)),"UNMAPPED"))</f>
        <v>Oakview Apartments</v>
      </c>
      <c r="E118" s="19" t="str">
        <f aca="false">IF(A118="","",IFERROR(INDEX(Cleanup_Rules!$E$6:$E$60,MATCH(TRIM(LOWER(Raw_Export!E118)),Cleanup_Rules!$D$6:$D$60,0)),"UNMAPPED"))</f>
        <v>Plumbing</v>
      </c>
      <c r="F118" s="19" t="str">
        <f aca="false">IF(A118="","",IFERROR(INDEX(Cleanup_Rules!$H$6:$H$60,MATCH(TRIM(LOWER(Raw_Export!F118)),Cleanup_Rules!$G$6:$G$60,0)),"UNMAPPED"))</f>
        <v>Urgent</v>
      </c>
      <c r="G118" s="19" t="str">
        <f aca="false">IF(A118="","",IFERROR(INDEX(Cleanup_Rules!$K$6:$K$60,MATCH(TRIM(LOWER(Raw_Export!G118)),Cleanup_Rules!$J$6:$J$60,0)),"UNMAPPED"))</f>
        <v>In-house Maintenance</v>
      </c>
      <c r="H118" s="19" t="str">
        <f aca="false">IF(A118="","",IFERROR(INDEX(Cleanup_Rules!$N$6:$N$60,MATCH(TRIM(LOWER(Raw_Export!H118)),Cleanup_Rules!$M$6:$M$60,0)),"UNMAPPED"))</f>
        <v>Completed</v>
      </c>
      <c r="I118" s="32" t="n">
        <f aca="false">IF(OR(A118="",Raw_Export!I118=""),"",Raw_Export!I118)</f>
        <v>46238</v>
      </c>
      <c r="J118" s="34" t="n">
        <f aca="false">IF(A118="","",IF(Raw_Export!J118="",0,IF(ISNUMBER(Raw_Export!J118),Raw_Export!J118,VALUE(SUBSTITUTE(SUBSTITUTE(Raw_Export!J118,"$",""),",","")))))</f>
        <v>65.63</v>
      </c>
      <c r="K118" s="20" t="str">
        <f aca="false">IF(A118="","",IF(COUNTIF($A$6:A118,A118)&gt;1,"Duplicate",""))</f>
        <v/>
      </c>
      <c r="L118" s="19" t="str">
        <f aca="false">IF(A118="","",IF(AND(H118="Completed",I118=""),"No completion date",IF(AND(I118&lt;&gt;"",I118&lt;B118),"Completed before created","")))</f>
        <v/>
      </c>
      <c r="M118" s="20" t="str">
        <f aca="false">IF(A118="","",IF(K118="Duplicate","No","Yes"))</f>
        <v>Yes</v>
      </c>
      <c r="N118" s="20" t="n">
        <f aca="false">IF(OR(A118="",H118&lt;&gt;"Completed",L118&lt;&gt;""),"",I118-B118)</f>
        <v>2</v>
      </c>
      <c r="O118" s="20" t="n">
        <f aca="false">IF(A118="","",IFERROR(INDEX(Cleanup_Rules!$Q$6:$Q$8,MATCH(F118,Cleanup_Rules!$P$6:$P$8,0)),""))</f>
        <v>3</v>
      </c>
      <c r="P118" s="20" t="str">
        <f aca="false">IF(OR(N118="",O118=""),"",IF(N118&lt;=O118,"Yes","No"))</f>
        <v>Yes</v>
      </c>
      <c r="Q118" s="19" t="str">
        <f aca="false">IF(A118="","",MID(IF(NOT(EXACT(TRIM(Raw_Export!C118),D118))," · property","")&amp;IF(NOT(EXACT(TRIM(Raw_Export!E118),E118))," · category","")&amp;IF(NOT(EXACT(TRIM(Raw_Export!F118),F118))," · priority","")&amp;IF(NOT(EXACT(TRIM(Raw_Export!G118),G118))," · vendor","")&amp;IF(NOT(EXACT(TRIM(Raw_Export!H118),H118))," · status","")&amp;IF(ISTEXT(Raw_Export!J118)," · cost was text",""),4,200))</f>
        <v>property · priority</v>
      </c>
      <c r="R118" s="20" t="n">
        <f aca="false">IF(A118="","",IF(OR(LEN(Q118)&gt;0,K118&lt;&gt;"",L118&lt;&gt;""),1,0))</f>
        <v>1</v>
      </c>
    </row>
    <row r="119" customFormat="false" ht="15" hidden="false" customHeight="false" outlineLevel="0" collapsed="false">
      <c r="A119" s="19" t="str">
        <f aca="false">IF(Raw_Export!A119="","",Raw_Export!A119)</f>
        <v>WO-24314</v>
      </c>
      <c r="B119" s="32" t="n">
        <f aca="false">IF(A119="","",Raw_Export!B119)</f>
        <v>46236</v>
      </c>
      <c r="C119" s="33" t="n">
        <f aca="false">IF(A119="","",DATE(YEAR(B119),MONTH(B119),1))</f>
        <v>46235</v>
      </c>
      <c r="D119" s="19" t="str">
        <f aca="false">IF(A119="","",IFERROR(INDEX(Cleanup_Rules!$B$6:$B$60,MATCH(TRIM(LOWER(Raw_Export!C119)),Cleanup_Rules!$A$6:$A$60,0)),"UNMAPPED"))</f>
        <v>Oakview Apartments</v>
      </c>
      <c r="E119" s="19" t="str">
        <f aca="false">IF(A119="","",IFERROR(INDEX(Cleanup_Rules!$E$6:$E$60,MATCH(TRIM(LOWER(Raw_Export!E119)),Cleanup_Rules!$D$6:$D$60,0)),"UNMAPPED"))</f>
        <v>Plumbing</v>
      </c>
      <c r="F119" s="19" t="str">
        <f aca="false">IF(A119="","",IFERROR(INDEX(Cleanup_Rules!$H$6:$H$60,MATCH(TRIM(LOWER(Raw_Export!F119)),Cleanup_Rules!$G$6:$G$60,0)),"UNMAPPED"))</f>
        <v>Routine</v>
      </c>
      <c r="G119" s="19" t="str">
        <f aca="false">IF(A119="","",IFERROR(INDEX(Cleanup_Rules!$K$6:$K$60,MATCH(TRIM(LOWER(Raw_Export!G119)),Cleanup_Rules!$J$6:$J$60,0)),"UNMAPPED"))</f>
        <v>FastFlow Plumbing</v>
      </c>
      <c r="H119" s="19" t="str">
        <f aca="false">IF(A119="","",IFERROR(INDEX(Cleanup_Rules!$N$6:$N$60,MATCH(TRIM(LOWER(Raw_Export!H119)),Cleanup_Rules!$M$6:$M$60,0)),"UNMAPPED"))</f>
        <v>Completed</v>
      </c>
      <c r="I119" s="32" t="n">
        <f aca="false">IF(OR(A119="",Raw_Export!I119=""),"",Raw_Export!I119)</f>
        <v>46242</v>
      </c>
      <c r="J119" s="34" t="n">
        <f aca="false">IF(A119="","",IF(Raw_Export!J119="",0,IF(ISNUMBER(Raw_Export!J119),Raw_Export!J119,VALUE(SUBSTITUTE(SUBSTITUTE(Raw_Export!J119,"$",""),",","")))))</f>
        <v>744.1</v>
      </c>
      <c r="K119" s="20" t="str">
        <f aca="false">IF(A119="","",IF(COUNTIF($A$6:A119,A119)&gt;1,"Duplicate",""))</f>
        <v/>
      </c>
      <c r="L119" s="19" t="str">
        <f aca="false">IF(A119="","",IF(AND(H119="Completed",I119=""),"No completion date",IF(AND(I119&lt;&gt;"",I119&lt;B119),"Completed before created","")))</f>
        <v/>
      </c>
      <c r="M119" s="20" t="str">
        <f aca="false">IF(A119="","",IF(K119="Duplicate","No","Yes"))</f>
        <v>Yes</v>
      </c>
      <c r="N119" s="20" t="n">
        <f aca="false">IF(OR(A119="",H119&lt;&gt;"Completed",L119&lt;&gt;""),"",I119-B119)</f>
        <v>6</v>
      </c>
      <c r="O119" s="20" t="n">
        <f aca="false">IF(A119="","",IFERROR(INDEX(Cleanup_Rules!$Q$6:$Q$8,MATCH(F119,Cleanup_Rules!$P$6:$P$8,0)),""))</f>
        <v>7</v>
      </c>
      <c r="P119" s="20" t="str">
        <f aca="false">IF(OR(N119="",O119=""),"",IF(N119&lt;=O119,"Yes","No"))</f>
        <v>Yes</v>
      </c>
      <c r="Q119" s="19" t="str">
        <f aca="false">IF(A119="","",MID(IF(NOT(EXACT(TRIM(Raw_Export!C119),D119))," · property","")&amp;IF(NOT(EXACT(TRIM(Raw_Export!E119),E119))," · category","")&amp;IF(NOT(EXACT(TRIM(Raw_Export!F119),F119))," · priority","")&amp;IF(NOT(EXACT(TRIM(Raw_Export!G119),G119))," · vendor","")&amp;IF(NOT(EXACT(TRIM(Raw_Export!H119),H119))," · status","")&amp;IF(ISTEXT(Raw_Export!J119)," · cost was text",""),4,200))</f>
        <v>property · priority</v>
      </c>
      <c r="R119" s="20" t="n">
        <f aca="false">IF(A119="","",IF(OR(LEN(Q119)&gt;0,K119&lt;&gt;"",L119&lt;&gt;""),1,0))</f>
        <v>1</v>
      </c>
    </row>
    <row r="120" customFormat="false" ht="15" hidden="false" customHeight="false" outlineLevel="0" collapsed="false">
      <c r="A120" s="19" t="str">
        <f aca="false">IF(Raw_Export!A120="","",Raw_Export!A120)</f>
        <v>WO-24315</v>
      </c>
      <c r="B120" s="32" t="n">
        <f aca="false">IF(A120="","",Raw_Export!B120)</f>
        <v>46236</v>
      </c>
      <c r="C120" s="33" t="n">
        <f aca="false">IF(A120="","",DATE(YEAR(B120),MONTH(B120),1))</f>
        <v>46235</v>
      </c>
      <c r="D120" s="19" t="str">
        <f aca="false">IF(A120="","",IFERROR(INDEX(Cleanup_Rules!$B$6:$B$60,MATCH(TRIM(LOWER(Raw_Export!C120)),Cleanup_Rules!$A$6:$A$60,0)),"UNMAPPED"))</f>
        <v>Cedar Ridge Apartments</v>
      </c>
      <c r="E120" s="19" t="str">
        <f aca="false">IF(A120="","",IFERROR(INDEX(Cleanup_Rules!$E$6:$E$60,MATCH(TRIM(LOWER(Raw_Export!E120)),Cleanup_Rules!$D$6:$D$60,0)),"UNMAPPED"))</f>
        <v>Appliance</v>
      </c>
      <c r="F120" s="19" t="str">
        <f aca="false">IF(A120="","",IFERROR(INDEX(Cleanup_Rules!$H$6:$H$60,MATCH(TRIM(LOWER(Raw_Export!F120)),Cleanup_Rules!$G$6:$G$60,0)),"UNMAPPED"))</f>
        <v>Routine</v>
      </c>
      <c r="G120" s="19" t="str">
        <f aca="false">IF(A120="","",IFERROR(INDEX(Cleanup_Rules!$K$6:$K$60,MATCH(TRIM(LOWER(Raw_Export!G120)),Cleanup_Rules!$J$6:$J$60,0)),"UNMAPPED"))</f>
        <v>In-house Maintenance</v>
      </c>
      <c r="H120" s="19" t="str">
        <f aca="false">IF(A120="","",IFERROR(INDEX(Cleanup_Rules!$N$6:$N$60,MATCH(TRIM(LOWER(Raw_Export!H120)),Cleanup_Rules!$M$6:$M$60,0)),"UNMAPPED"))</f>
        <v>Completed</v>
      </c>
      <c r="I120" s="32" t="n">
        <f aca="false">IF(OR(A120="",Raw_Export!I120=""),"",Raw_Export!I120)</f>
        <v>46240</v>
      </c>
      <c r="J120" s="34" t="n">
        <f aca="false">IF(A120="","",IF(Raw_Export!J120="",0,IF(ISNUMBER(Raw_Export!J120),Raw_Export!J120,VALUE(SUBSTITUTE(SUBSTITUTE(Raw_Export!J120,"$",""),",","")))))</f>
        <v>23.32</v>
      </c>
      <c r="K120" s="20" t="str">
        <f aca="false">IF(A120="","",IF(COUNTIF($A$6:A120,A120)&gt;1,"Duplicate",""))</f>
        <v/>
      </c>
      <c r="L120" s="19" t="str">
        <f aca="false">IF(A120="","",IF(AND(H120="Completed",I120=""),"No completion date",IF(AND(I120&lt;&gt;"",I120&lt;B120),"Completed before created","")))</f>
        <v/>
      </c>
      <c r="M120" s="20" t="str">
        <f aca="false">IF(A120="","",IF(K120="Duplicate","No","Yes"))</f>
        <v>Yes</v>
      </c>
      <c r="N120" s="20" t="n">
        <f aca="false">IF(OR(A120="",H120&lt;&gt;"Completed",L120&lt;&gt;""),"",I120-B120)</f>
        <v>4</v>
      </c>
      <c r="O120" s="20" t="n">
        <f aca="false">IF(A120="","",IFERROR(INDEX(Cleanup_Rules!$Q$6:$Q$8,MATCH(F120,Cleanup_Rules!$P$6:$P$8,0)),""))</f>
        <v>7</v>
      </c>
      <c r="P120" s="20" t="str">
        <f aca="false">IF(OR(N120="",O120=""),"",IF(N120&lt;=O120,"Yes","No"))</f>
        <v>Yes</v>
      </c>
      <c r="Q120" s="19" t="str">
        <f aca="false">IF(A120="","",MID(IF(NOT(EXACT(TRIM(Raw_Export!C120),D120))," · property","")&amp;IF(NOT(EXACT(TRIM(Raw_Export!E120),E120))," · category","")&amp;IF(NOT(EXACT(TRIM(Raw_Export!F120),F120))," · priority","")&amp;IF(NOT(EXACT(TRIM(Raw_Export!G120),G120))," · vendor","")&amp;IF(NOT(EXACT(TRIM(Raw_Export!H120),H120))," · status","")&amp;IF(ISTEXT(Raw_Export!J120)," · cost was text",""),4,200))</f>
        <v>property · cost was text</v>
      </c>
      <c r="R120" s="20" t="n">
        <f aca="false">IF(A120="","",IF(OR(LEN(Q120)&gt;0,K120&lt;&gt;"",L120&lt;&gt;""),1,0))</f>
        <v>1</v>
      </c>
    </row>
    <row r="121" customFormat="false" ht="15" hidden="false" customHeight="false" outlineLevel="0" collapsed="false">
      <c r="A121" s="19" t="str">
        <f aca="false">IF(Raw_Export!A121="","",Raw_Export!A121)</f>
        <v>WO-24318</v>
      </c>
      <c r="B121" s="32" t="n">
        <f aca="false">IF(A121="","",Raw_Export!B121)</f>
        <v>46236</v>
      </c>
      <c r="C121" s="33" t="n">
        <f aca="false">IF(A121="","",DATE(YEAR(B121),MONTH(B121),1))</f>
        <v>46235</v>
      </c>
      <c r="D121" s="19" t="str">
        <f aca="false">IF(A121="","",IFERROR(INDEX(Cleanup_Rules!$B$6:$B$60,MATCH(TRIM(LOWER(Raw_Export!C121)),Cleanup_Rules!$A$6:$A$60,0)),"UNMAPPED"))</f>
        <v>Cedar Ridge Apartments</v>
      </c>
      <c r="E121" s="19" t="str">
        <f aca="false">IF(A121="","",IFERROR(INDEX(Cleanup_Rules!$E$6:$E$60,MATCH(TRIM(LOWER(Raw_Export!E121)),Cleanup_Rules!$D$6:$D$60,0)),"UNMAPPED"))</f>
        <v>Pest Control</v>
      </c>
      <c r="F121" s="19" t="str">
        <f aca="false">IF(A121="","",IFERROR(INDEX(Cleanup_Rules!$H$6:$H$60,MATCH(TRIM(LOWER(Raw_Export!F121)),Cleanup_Rules!$G$6:$G$60,0)),"UNMAPPED"))</f>
        <v>Routine</v>
      </c>
      <c r="G121" s="19" t="str">
        <f aca="false">IF(A121="","",IFERROR(INDEX(Cleanup_Rules!$K$6:$K$60,MATCH(TRIM(LOWER(Raw_Export!G121)),Cleanup_Rules!$J$6:$J$60,0)),"UNMAPPED"))</f>
        <v>Shield Pest Control</v>
      </c>
      <c r="H121" s="19" t="str">
        <f aca="false">IF(A121="","",IFERROR(INDEX(Cleanup_Rules!$N$6:$N$60,MATCH(TRIM(LOWER(Raw_Export!H121)),Cleanup_Rules!$M$6:$M$60,0)),"UNMAPPED"))</f>
        <v>Completed</v>
      </c>
      <c r="I121" s="32" t="n">
        <f aca="false">IF(OR(A121="",Raw_Export!I121=""),"",Raw_Export!I121)</f>
        <v>46236</v>
      </c>
      <c r="J121" s="34" t="n">
        <f aca="false">IF(A121="","",IF(Raw_Export!J121="",0,IF(ISNUMBER(Raw_Export!J121),Raw_Export!J121,VALUE(SUBSTITUTE(SUBSTITUTE(Raw_Export!J121,"$",""),",","")))))</f>
        <v>221.18</v>
      </c>
      <c r="K121" s="20" t="str">
        <f aca="false">IF(A121="","",IF(COUNTIF($A$6:A121,A121)&gt;1,"Duplicate",""))</f>
        <v/>
      </c>
      <c r="L121" s="19" t="str">
        <f aca="false">IF(A121="","",IF(AND(H121="Completed",I121=""),"No completion date",IF(AND(I121&lt;&gt;"",I121&lt;B121),"Completed before created","")))</f>
        <v/>
      </c>
      <c r="M121" s="20" t="str">
        <f aca="false">IF(A121="","",IF(K121="Duplicate","No","Yes"))</f>
        <v>Yes</v>
      </c>
      <c r="N121" s="20" t="n">
        <f aca="false">IF(OR(A121="",H121&lt;&gt;"Completed",L121&lt;&gt;""),"",I121-B121)</f>
        <v>0</v>
      </c>
      <c r="O121" s="20" t="n">
        <f aca="false">IF(A121="","",IFERROR(INDEX(Cleanup_Rules!$Q$6:$Q$8,MATCH(F121,Cleanup_Rules!$P$6:$P$8,0)),""))</f>
        <v>7</v>
      </c>
      <c r="P121" s="20" t="str">
        <f aca="false">IF(OR(N121="",O121=""),"",IF(N121&lt;=O121,"Yes","No"))</f>
        <v>Yes</v>
      </c>
      <c r="Q121" s="19" t="str">
        <f aca="false">IF(A121="","",MID(IF(NOT(EXACT(TRIM(Raw_Export!C121),D121))," · property","")&amp;IF(NOT(EXACT(TRIM(Raw_Export!E121),E121))," · category","")&amp;IF(NOT(EXACT(TRIM(Raw_Export!F121),F121))," · priority","")&amp;IF(NOT(EXACT(TRIM(Raw_Export!G121),G121))," · vendor","")&amp;IF(NOT(EXACT(TRIM(Raw_Export!H121),H121))," · status","")&amp;IF(ISTEXT(Raw_Export!J121)," · cost was text",""),4,200))</f>
        <v>vendor</v>
      </c>
      <c r="R121" s="20" t="n">
        <f aca="false">IF(A121="","",IF(OR(LEN(Q121)&gt;0,K121&lt;&gt;"",L121&lt;&gt;""),1,0))</f>
        <v>1</v>
      </c>
    </row>
    <row r="122" customFormat="false" ht="15" hidden="false" customHeight="false" outlineLevel="0" collapsed="false">
      <c r="A122" s="19" t="str">
        <f aca="false">IF(Raw_Export!A122="","",Raw_Export!A122)</f>
        <v>WO-24319</v>
      </c>
      <c r="B122" s="32" t="n">
        <f aca="false">IF(A122="","",Raw_Export!B122)</f>
        <v>46236</v>
      </c>
      <c r="C122" s="33" t="n">
        <f aca="false">IF(A122="","",DATE(YEAR(B122),MONTH(B122),1))</f>
        <v>46235</v>
      </c>
      <c r="D122" s="19" t="str">
        <f aca="false">IF(A122="","",IFERROR(INDEX(Cleanup_Rules!$B$6:$B$60,MATCH(TRIM(LOWER(Raw_Export!C122)),Cleanup_Rules!$A$6:$A$60,0)),"UNMAPPED"))</f>
        <v>Cedar Ridge Apartments</v>
      </c>
      <c r="E122" s="19" t="str">
        <f aca="false">IF(A122="","",IFERROR(INDEX(Cleanup_Rules!$E$6:$E$60,MATCH(TRIM(LOWER(Raw_Export!E122)),Cleanup_Rules!$D$6:$D$60,0)),"UNMAPPED"))</f>
        <v>Appliance</v>
      </c>
      <c r="F122" s="19" t="str">
        <f aca="false">IF(A122="","",IFERROR(INDEX(Cleanup_Rules!$H$6:$H$60,MATCH(TRIM(LOWER(Raw_Export!F122)),Cleanup_Rules!$G$6:$G$60,0)),"UNMAPPED"))</f>
        <v>Routine</v>
      </c>
      <c r="G122" s="19" t="str">
        <f aca="false">IF(A122="","",IFERROR(INDEX(Cleanup_Rules!$K$6:$K$60,MATCH(TRIM(LOWER(Raw_Export!G122)),Cleanup_Rules!$J$6:$J$60,0)),"UNMAPPED"))</f>
        <v>In-house Maintenance</v>
      </c>
      <c r="H122" s="19" t="str">
        <f aca="false">IF(A122="","",IFERROR(INDEX(Cleanup_Rules!$N$6:$N$60,MATCH(TRIM(LOWER(Raw_Export!H122)),Cleanup_Rules!$M$6:$M$60,0)),"UNMAPPED"))</f>
        <v>Completed</v>
      </c>
      <c r="I122" s="32" t="n">
        <f aca="false">IF(OR(A122="",Raw_Export!I122=""),"",Raw_Export!I122)</f>
        <v>46239</v>
      </c>
      <c r="J122" s="34" t="n">
        <f aca="false">IF(A122="","",IF(Raw_Export!J122="",0,IF(ISNUMBER(Raw_Export!J122),Raw_Export!J122,VALUE(SUBSTITUTE(SUBSTITUTE(Raw_Export!J122,"$",""),",","")))))</f>
        <v>139.68</v>
      </c>
      <c r="K122" s="20" t="str">
        <f aca="false">IF(A122="","",IF(COUNTIF($A$6:A122,A122)&gt;1,"Duplicate",""))</f>
        <v/>
      </c>
      <c r="L122" s="19" t="str">
        <f aca="false">IF(A122="","",IF(AND(H122="Completed",I122=""),"No completion date",IF(AND(I122&lt;&gt;"",I122&lt;B122),"Completed before created","")))</f>
        <v/>
      </c>
      <c r="M122" s="20" t="str">
        <f aca="false">IF(A122="","",IF(K122="Duplicate","No","Yes"))</f>
        <v>Yes</v>
      </c>
      <c r="N122" s="20" t="n">
        <f aca="false">IF(OR(A122="",H122&lt;&gt;"Completed",L122&lt;&gt;""),"",I122-B122)</f>
        <v>3</v>
      </c>
      <c r="O122" s="20" t="n">
        <f aca="false">IF(A122="","",IFERROR(INDEX(Cleanup_Rules!$Q$6:$Q$8,MATCH(F122,Cleanup_Rules!$P$6:$P$8,0)),""))</f>
        <v>7</v>
      </c>
      <c r="P122" s="20" t="str">
        <f aca="false">IF(OR(N122="",O122=""),"",IF(N122&lt;=O122,"Yes","No"))</f>
        <v>Yes</v>
      </c>
      <c r="Q122" s="19" t="str">
        <f aca="false">IF(A122="","",MID(IF(NOT(EXACT(TRIM(Raw_Export!C122),D122))," · property","")&amp;IF(NOT(EXACT(TRIM(Raw_Export!E122),E122))," · category","")&amp;IF(NOT(EXACT(TRIM(Raw_Export!F122),F122))," · priority","")&amp;IF(NOT(EXACT(TRIM(Raw_Export!G122),G122))," · vendor","")&amp;IF(NOT(EXACT(TRIM(Raw_Export!H122),H122))," · status","")&amp;IF(ISTEXT(Raw_Export!J122)," · cost was text",""),4,200))</f>
        <v>property · status</v>
      </c>
      <c r="R122" s="20" t="n">
        <f aca="false">IF(A122="","",IF(OR(LEN(Q122)&gt;0,K122&lt;&gt;"",L122&lt;&gt;""),1,0))</f>
        <v>1</v>
      </c>
    </row>
    <row r="123" customFormat="false" ht="15" hidden="false" customHeight="false" outlineLevel="0" collapsed="false">
      <c r="A123" s="19" t="str">
        <f aca="false">IF(Raw_Export!A123="","",Raw_Export!A123)</f>
        <v>WO-24320</v>
      </c>
      <c r="B123" s="32" t="n">
        <f aca="false">IF(A123="","",Raw_Export!B123)</f>
        <v>46237</v>
      </c>
      <c r="C123" s="33" t="n">
        <f aca="false">IF(A123="","",DATE(YEAR(B123),MONTH(B123),1))</f>
        <v>46235</v>
      </c>
      <c r="D123" s="19" t="str">
        <f aca="false">IF(A123="","",IFERROR(INDEX(Cleanup_Rules!$B$6:$B$60,MATCH(TRIM(LOWER(Raw_Export!C123)),Cleanup_Rules!$A$6:$A$60,0)),"UNMAPPED"))</f>
        <v>Oakview Apartments</v>
      </c>
      <c r="E123" s="19" t="str">
        <f aca="false">IF(A123="","",IFERROR(INDEX(Cleanup_Rules!$E$6:$E$60,MATCH(TRIM(LOWER(Raw_Export!E123)),Cleanup_Rules!$D$6:$D$60,0)),"UNMAPPED"))</f>
        <v>Pest Control</v>
      </c>
      <c r="F123" s="19" t="str">
        <f aca="false">IF(A123="","",IFERROR(INDEX(Cleanup_Rules!$H$6:$H$60,MATCH(TRIM(LOWER(Raw_Export!F123)),Cleanup_Rules!$G$6:$G$60,0)),"UNMAPPED"))</f>
        <v>Routine</v>
      </c>
      <c r="G123" s="19" t="str">
        <f aca="false">IF(A123="","",IFERROR(INDEX(Cleanup_Rules!$K$6:$K$60,MATCH(TRIM(LOWER(Raw_Export!G123)),Cleanup_Rules!$J$6:$J$60,0)),"UNMAPPED"))</f>
        <v>Shield Pest Control</v>
      </c>
      <c r="H123" s="19" t="str">
        <f aca="false">IF(A123="","",IFERROR(INDEX(Cleanup_Rules!$N$6:$N$60,MATCH(TRIM(LOWER(Raw_Export!H123)),Cleanup_Rules!$M$6:$M$60,0)),"UNMAPPED"))</f>
        <v>Completed</v>
      </c>
      <c r="I123" s="32" t="n">
        <f aca="false">IF(OR(A123="",Raw_Export!I123=""),"",Raw_Export!I123)</f>
        <v>46241</v>
      </c>
      <c r="J123" s="34" t="n">
        <f aca="false">IF(A123="","",IF(Raw_Export!J123="",0,IF(ISNUMBER(Raw_Export!J123),Raw_Export!J123,VALUE(SUBSTITUTE(SUBSTITUTE(Raw_Export!J123,"$",""),",","")))))</f>
        <v>97.11</v>
      </c>
      <c r="K123" s="20" t="str">
        <f aca="false">IF(A123="","",IF(COUNTIF($A$6:A123,A123)&gt;1,"Duplicate",""))</f>
        <v/>
      </c>
      <c r="L123" s="19" t="str">
        <f aca="false">IF(A123="","",IF(AND(H123="Completed",I123=""),"No completion date",IF(AND(I123&lt;&gt;"",I123&lt;B123),"Completed before created","")))</f>
        <v/>
      </c>
      <c r="M123" s="20" t="str">
        <f aca="false">IF(A123="","",IF(K123="Duplicate","No","Yes"))</f>
        <v>Yes</v>
      </c>
      <c r="N123" s="20" t="n">
        <f aca="false">IF(OR(A123="",H123&lt;&gt;"Completed",L123&lt;&gt;""),"",I123-B123)</f>
        <v>4</v>
      </c>
      <c r="O123" s="20" t="n">
        <f aca="false">IF(A123="","",IFERROR(INDEX(Cleanup_Rules!$Q$6:$Q$8,MATCH(F123,Cleanup_Rules!$P$6:$P$8,0)),""))</f>
        <v>7</v>
      </c>
      <c r="P123" s="20" t="str">
        <f aca="false">IF(OR(N123="",O123=""),"",IF(N123&lt;=O123,"Yes","No"))</f>
        <v>Yes</v>
      </c>
      <c r="Q123" s="19" t="str">
        <f aca="false">IF(A123="","",MID(IF(NOT(EXACT(TRIM(Raw_Export!C123),D123))," · property","")&amp;IF(NOT(EXACT(TRIM(Raw_Export!E123),E123))," · category","")&amp;IF(NOT(EXACT(TRIM(Raw_Export!F123),F123))," · priority","")&amp;IF(NOT(EXACT(TRIM(Raw_Export!G123),G123))," · vendor","")&amp;IF(NOT(EXACT(TRIM(Raw_Export!H123),H123))," · status","")&amp;IF(ISTEXT(Raw_Export!J123)," · cost was text",""),4,200))</f>
        <v>priority</v>
      </c>
      <c r="R123" s="20" t="n">
        <f aca="false">IF(A123="","",IF(OR(LEN(Q123)&gt;0,K123&lt;&gt;"",L123&lt;&gt;""),1,0))</f>
        <v>1</v>
      </c>
    </row>
    <row r="124" customFormat="false" ht="15" hidden="false" customHeight="false" outlineLevel="0" collapsed="false">
      <c r="A124" s="19" t="str">
        <f aca="false">IF(Raw_Export!A124="","",Raw_Export!A124)</f>
        <v>WO-24323</v>
      </c>
      <c r="B124" s="32" t="n">
        <f aca="false">IF(A124="","",Raw_Export!B124)</f>
        <v>46237</v>
      </c>
      <c r="C124" s="33" t="n">
        <f aca="false">IF(A124="","",DATE(YEAR(B124),MONTH(B124),1))</f>
        <v>46235</v>
      </c>
      <c r="D124" s="19" t="str">
        <f aca="false">IF(A124="","",IFERROR(INDEX(Cleanup_Rules!$B$6:$B$60,MATCH(TRIM(LOWER(Raw_Export!C124)),Cleanup_Rules!$A$6:$A$60,0)),"UNMAPPED"))</f>
        <v>Mill Creek Townhomes</v>
      </c>
      <c r="E124" s="19" t="str">
        <f aca="false">IF(A124="","",IFERROR(INDEX(Cleanup_Rules!$E$6:$E$60,MATCH(TRIM(LOWER(Raw_Export!E124)),Cleanup_Rules!$D$6:$D$60,0)),"UNMAPPED"))</f>
        <v>HVAC</v>
      </c>
      <c r="F124" s="19" t="str">
        <f aca="false">IF(A124="","",IFERROR(INDEX(Cleanup_Rules!$H$6:$H$60,MATCH(TRIM(LOWER(Raw_Export!F124)),Cleanup_Rules!$G$6:$G$60,0)),"UNMAPPED"))</f>
        <v>Urgent</v>
      </c>
      <c r="G124" s="19" t="str">
        <f aca="false">IF(A124="","",IFERROR(INDEX(Cleanup_Rules!$K$6:$K$60,MATCH(TRIM(LOWER(Raw_Export!G124)),Cleanup_Rules!$J$6:$J$60,0)),"UNMAPPED"))</f>
        <v>In-house Maintenance</v>
      </c>
      <c r="H124" s="19" t="str">
        <f aca="false">IF(A124="","",IFERROR(INDEX(Cleanup_Rules!$N$6:$N$60,MATCH(TRIM(LOWER(Raw_Export!H124)),Cleanup_Rules!$M$6:$M$60,0)),"UNMAPPED"))</f>
        <v>Completed</v>
      </c>
      <c r="I124" s="32" t="n">
        <f aca="false">IF(OR(A124="",Raw_Export!I124=""),"",Raw_Export!I124)</f>
        <v>46240</v>
      </c>
      <c r="J124" s="34" t="n">
        <f aca="false">IF(A124="","",IF(Raw_Export!J124="",0,IF(ISNUMBER(Raw_Export!J124),Raw_Export!J124,VALUE(SUBSTITUTE(SUBSTITUTE(Raw_Export!J124,"$",""),",","")))))</f>
        <v>62.66</v>
      </c>
      <c r="K124" s="20" t="str">
        <f aca="false">IF(A124="","",IF(COUNTIF($A$6:A124,A124)&gt;1,"Duplicate",""))</f>
        <v/>
      </c>
      <c r="L124" s="19" t="str">
        <f aca="false">IF(A124="","",IF(AND(H124="Completed",I124=""),"No completion date",IF(AND(I124&lt;&gt;"",I124&lt;B124),"Completed before created","")))</f>
        <v/>
      </c>
      <c r="M124" s="20" t="str">
        <f aca="false">IF(A124="","",IF(K124="Duplicate","No","Yes"))</f>
        <v>Yes</v>
      </c>
      <c r="N124" s="20" t="n">
        <f aca="false">IF(OR(A124="",H124&lt;&gt;"Completed",L124&lt;&gt;""),"",I124-B124)</f>
        <v>3</v>
      </c>
      <c r="O124" s="20" t="n">
        <f aca="false">IF(A124="","",IFERROR(INDEX(Cleanup_Rules!$Q$6:$Q$8,MATCH(F124,Cleanup_Rules!$P$6:$P$8,0)),""))</f>
        <v>3</v>
      </c>
      <c r="P124" s="20" t="str">
        <f aca="false">IF(OR(N124="",O124=""),"",IF(N124&lt;=O124,"Yes","No"))</f>
        <v>Yes</v>
      </c>
      <c r="Q124" s="19" t="str">
        <f aca="false">IF(A124="","",MID(IF(NOT(EXACT(TRIM(Raw_Export!C124),D124))," · property","")&amp;IF(NOT(EXACT(TRIM(Raw_Export!E124),E124))," · category","")&amp;IF(NOT(EXACT(TRIM(Raw_Export!F124),F124))," · priority","")&amp;IF(NOT(EXACT(TRIM(Raw_Export!G124),G124))," · vendor","")&amp;IF(NOT(EXACT(TRIM(Raw_Export!H124),H124))," · status","")&amp;IF(ISTEXT(Raw_Export!J124)," · cost was text",""),4,200))</f>
        <v>property · category · status</v>
      </c>
      <c r="R124" s="20" t="n">
        <f aca="false">IF(A124="","",IF(OR(LEN(Q124)&gt;0,K124&lt;&gt;"",L124&lt;&gt;""),1,0))</f>
        <v>1</v>
      </c>
    </row>
    <row r="125" customFormat="false" ht="15" hidden="false" customHeight="false" outlineLevel="0" collapsed="false">
      <c r="A125" s="19" t="str">
        <f aca="false">IF(Raw_Export!A125="","",Raw_Export!A125)</f>
        <v>WO-24325</v>
      </c>
      <c r="B125" s="32" t="n">
        <f aca="false">IF(A125="","",Raw_Export!B125)</f>
        <v>46237</v>
      </c>
      <c r="C125" s="33" t="n">
        <f aca="false">IF(A125="","",DATE(YEAR(B125),MONTH(B125),1))</f>
        <v>46235</v>
      </c>
      <c r="D125" s="19" t="str">
        <f aca="false">IF(A125="","",IFERROR(INDEX(Cleanup_Rules!$B$6:$B$60,MATCH(TRIM(LOWER(Raw_Export!C125)),Cleanup_Rules!$A$6:$A$60,0)),"UNMAPPED"))</f>
        <v>Harbor Point Lofts</v>
      </c>
      <c r="E125" s="19" t="str">
        <f aca="false">IF(A125="","",IFERROR(INDEX(Cleanup_Rules!$E$6:$E$60,MATCH(TRIM(LOWER(Raw_Export!E125)),Cleanup_Rules!$D$6:$D$60,0)),"UNMAPPED"))</f>
        <v>HVAC</v>
      </c>
      <c r="F125" s="19" t="str">
        <f aca="false">IF(A125="","",IFERROR(INDEX(Cleanup_Rules!$H$6:$H$60,MATCH(TRIM(LOWER(Raw_Export!F125)),Cleanup_Rules!$G$6:$G$60,0)),"UNMAPPED"))</f>
        <v>Routine</v>
      </c>
      <c r="G125" s="19" t="str">
        <f aca="false">IF(A125="","",IFERROR(INDEX(Cleanup_Rules!$K$6:$K$60,MATCH(TRIM(LOWER(Raw_Export!G125)),Cleanup_Rules!$J$6:$J$60,0)),"UNMAPPED"))</f>
        <v>CoolAir HVAC</v>
      </c>
      <c r="H125" s="19" t="str">
        <f aca="false">IF(A125="","",IFERROR(INDEX(Cleanup_Rules!$N$6:$N$60,MATCH(TRIM(LOWER(Raw_Export!H125)),Cleanup_Rules!$M$6:$M$60,0)),"UNMAPPED"))</f>
        <v>Open</v>
      </c>
      <c r="I125" s="32" t="str">
        <f aca="false">IF(OR(A125="",Raw_Export!I125=""),"",Raw_Export!I125)</f>
        <v/>
      </c>
      <c r="J125" s="34" t="n">
        <f aca="false">IF(A125="","",IF(Raw_Export!J125="",0,IF(ISNUMBER(Raw_Export!J125),Raw_Export!J125,VALUE(SUBSTITUTE(SUBSTITUTE(Raw_Export!J125,"$",""),",","")))))</f>
        <v>705.84</v>
      </c>
      <c r="K125" s="20" t="str">
        <f aca="false">IF(A125="","",IF(COUNTIF($A$6:A125,A125)&gt;1,"Duplicate",""))</f>
        <v/>
      </c>
      <c r="L125" s="19" t="str">
        <f aca="false">IF(A125="","",IF(AND(H125="Completed",I125=""),"No completion date",IF(AND(I125&lt;&gt;"",I125&lt;B125),"Completed before created","")))</f>
        <v/>
      </c>
      <c r="M125" s="20" t="str">
        <f aca="false">IF(A125="","",IF(K125="Duplicate","No","Yes"))</f>
        <v>Yes</v>
      </c>
      <c r="N125" s="20" t="str">
        <f aca="false">IF(OR(A125="",H125&lt;&gt;"Completed",L125&lt;&gt;""),"",I125-B125)</f>
        <v/>
      </c>
      <c r="O125" s="20" t="n">
        <f aca="false">IF(A125="","",IFERROR(INDEX(Cleanup_Rules!$Q$6:$Q$8,MATCH(F125,Cleanup_Rules!$P$6:$P$8,0)),""))</f>
        <v>7</v>
      </c>
      <c r="P125" s="20" t="str">
        <f aca="false">IF(OR(N125="",O125=""),"",IF(N125&lt;=O125,"Yes","No"))</f>
        <v/>
      </c>
      <c r="Q125" s="19" t="str">
        <f aca="false">IF(A125="","",MID(IF(NOT(EXACT(TRIM(Raw_Export!C125),D125))," · property","")&amp;IF(NOT(EXACT(TRIM(Raw_Export!E125),E125))," · category","")&amp;IF(NOT(EXACT(TRIM(Raw_Export!F125),F125))," · priority","")&amp;IF(NOT(EXACT(TRIM(Raw_Export!G125),G125))," · vendor","")&amp;IF(NOT(EXACT(TRIM(Raw_Export!H125),H125))," · status","")&amp;IF(ISTEXT(Raw_Export!J125)," · cost was text",""),4,200))</f>
        <v/>
      </c>
      <c r="R125" s="20" t="n">
        <f aca="false">IF(A125="","",IF(OR(LEN(Q125)&gt;0,K125&lt;&gt;"",L125&lt;&gt;""),1,0))</f>
        <v>0</v>
      </c>
    </row>
    <row r="126" customFormat="false" ht="15" hidden="false" customHeight="false" outlineLevel="0" collapsed="false">
      <c r="A126" s="19" t="str">
        <f aca="false">IF(Raw_Export!A126="","",Raw_Export!A126)</f>
        <v>WO-24328</v>
      </c>
      <c r="B126" s="32" t="n">
        <f aca="false">IF(A126="","",Raw_Export!B126)</f>
        <v>46238</v>
      </c>
      <c r="C126" s="33" t="n">
        <f aca="false">IF(A126="","",DATE(YEAR(B126),MONTH(B126),1))</f>
        <v>46235</v>
      </c>
      <c r="D126" s="19" t="str">
        <f aca="false">IF(A126="","",IFERROR(INDEX(Cleanup_Rules!$B$6:$B$60,MATCH(TRIM(LOWER(Raw_Export!C126)),Cleanup_Rules!$A$6:$A$60,0)),"UNMAPPED"))</f>
        <v>Oakview Apartments</v>
      </c>
      <c r="E126" s="19" t="str">
        <f aca="false">IF(A126="","",IFERROR(INDEX(Cleanup_Rules!$E$6:$E$60,MATCH(TRIM(LOWER(Raw_Export!E126)),Cleanup_Rules!$D$6:$D$60,0)),"UNMAPPED"))</f>
        <v>HVAC</v>
      </c>
      <c r="F126" s="19" t="str">
        <f aca="false">IF(A126="","",IFERROR(INDEX(Cleanup_Rules!$H$6:$H$60,MATCH(TRIM(LOWER(Raw_Export!F126)),Cleanup_Rules!$G$6:$G$60,0)),"UNMAPPED"))</f>
        <v>Urgent</v>
      </c>
      <c r="G126" s="19" t="str">
        <f aca="false">IF(A126="","",IFERROR(INDEX(Cleanup_Rules!$K$6:$K$60,MATCH(TRIM(LOWER(Raw_Export!G126)),Cleanup_Rules!$J$6:$J$60,0)),"UNMAPPED"))</f>
        <v>CoolAir HVAC</v>
      </c>
      <c r="H126" s="19" t="str">
        <f aca="false">IF(A126="","",IFERROR(INDEX(Cleanup_Rules!$N$6:$N$60,MATCH(TRIM(LOWER(Raw_Export!H126)),Cleanup_Rules!$M$6:$M$60,0)),"UNMAPPED"))</f>
        <v>Completed</v>
      </c>
      <c r="I126" s="32" t="n">
        <f aca="false">IF(OR(A126="",Raw_Export!I126=""),"",Raw_Export!I126)</f>
        <v>46240</v>
      </c>
      <c r="J126" s="34" t="n">
        <f aca="false">IF(A126="","",IF(Raw_Export!J126="",0,IF(ISNUMBER(Raw_Export!J126),Raw_Export!J126,VALUE(SUBSTITUTE(SUBSTITUTE(Raw_Export!J126,"$",""),",","")))))</f>
        <v>1356.76</v>
      </c>
      <c r="K126" s="20" t="str">
        <f aca="false">IF(A126="","",IF(COUNTIF($A$6:A126,A126)&gt;1,"Duplicate",""))</f>
        <v/>
      </c>
      <c r="L126" s="19" t="str">
        <f aca="false">IF(A126="","",IF(AND(H126="Completed",I126=""),"No completion date",IF(AND(I126&lt;&gt;"",I126&lt;B126),"Completed before created","")))</f>
        <v/>
      </c>
      <c r="M126" s="20" t="str">
        <f aca="false">IF(A126="","",IF(K126="Duplicate","No","Yes"))</f>
        <v>Yes</v>
      </c>
      <c r="N126" s="20" t="n">
        <f aca="false">IF(OR(A126="",H126&lt;&gt;"Completed",L126&lt;&gt;""),"",I126-B126)</f>
        <v>2</v>
      </c>
      <c r="O126" s="20" t="n">
        <f aca="false">IF(A126="","",IFERROR(INDEX(Cleanup_Rules!$Q$6:$Q$8,MATCH(F126,Cleanup_Rules!$P$6:$P$8,0)),""))</f>
        <v>3</v>
      </c>
      <c r="P126" s="20" t="str">
        <f aca="false">IF(OR(N126="",O126=""),"",IF(N126&lt;=O126,"Yes","No"))</f>
        <v>Yes</v>
      </c>
      <c r="Q126" s="19" t="str">
        <f aca="false">IF(A126="","",MID(IF(NOT(EXACT(TRIM(Raw_Export!C126),D126))," · property","")&amp;IF(NOT(EXACT(TRIM(Raw_Export!E126),E126))," · category","")&amp;IF(NOT(EXACT(TRIM(Raw_Export!F126),F126))," · priority","")&amp;IF(NOT(EXACT(TRIM(Raw_Export!G126),G126))," · vendor","")&amp;IF(NOT(EXACT(TRIM(Raw_Export!H126),H126))," · status","")&amp;IF(ISTEXT(Raw_Export!J126)," · cost was text",""),4,200))</f>
        <v>category · cost was text</v>
      </c>
      <c r="R126" s="20" t="n">
        <f aca="false">IF(A126="","",IF(OR(LEN(Q126)&gt;0,K126&lt;&gt;"",L126&lt;&gt;""),1,0))</f>
        <v>1</v>
      </c>
    </row>
    <row r="127" customFormat="false" ht="15" hidden="false" customHeight="false" outlineLevel="0" collapsed="false">
      <c r="A127" s="19" t="str">
        <f aca="false">IF(Raw_Export!A127="","",Raw_Export!A127)</f>
        <v>WO-24329</v>
      </c>
      <c r="B127" s="32" t="n">
        <f aca="false">IF(A127="","",Raw_Export!B127)</f>
        <v>46238</v>
      </c>
      <c r="C127" s="33" t="n">
        <f aca="false">IF(A127="","",DATE(YEAR(B127),MONTH(B127),1))</f>
        <v>46235</v>
      </c>
      <c r="D127" s="19" t="str">
        <f aca="false">IF(A127="","",IFERROR(INDEX(Cleanup_Rules!$B$6:$B$60,MATCH(TRIM(LOWER(Raw_Export!C127)),Cleanup_Rules!$A$6:$A$60,0)),"UNMAPPED"))</f>
        <v>Mill Creek Townhomes</v>
      </c>
      <c r="E127" s="19" t="str">
        <f aca="false">IF(A127="","",IFERROR(INDEX(Cleanup_Rules!$E$6:$E$60,MATCH(TRIM(LOWER(Raw_Export!E127)),Cleanup_Rules!$D$6:$D$60,0)),"UNMAPPED"))</f>
        <v>Plumbing</v>
      </c>
      <c r="F127" s="19" t="str">
        <f aca="false">IF(A127="","",IFERROR(INDEX(Cleanup_Rules!$H$6:$H$60,MATCH(TRIM(LOWER(Raw_Export!F127)),Cleanup_Rules!$G$6:$G$60,0)),"UNMAPPED"))</f>
        <v>Routine</v>
      </c>
      <c r="G127" s="19" t="str">
        <f aca="false">IF(A127="","",IFERROR(INDEX(Cleanup_Rules!$K$6:$K$60,MATCH(TRIM(LOWER(Raw_Export!G127)),Cleanup_Rules!$J$6:$J$60,0)),"UNMAPPED"))</f>
        <v>In-house Maintenance</v>
      </c>
      <c r="H127" s="19" t="str">
        <f aca="false">IF(A127="","",IFERROR(INDEX(Cleanup_Rules!$N$6:$N$60,MATCH(TRIM(LOWER(Raw_Export!H127)),Cleanup_Rules!$M$6:$M$60,0)),"UNMAPPED"))</f>
        <v>Completed</v>
      </c>
      <c r="I127" s="32" t="n">
        <f aca="false">IF(OR(A127="",Raw_Export!I127=""),"",Raw_Export!I127)</f>
        <v>46244</v>
      </c>
      <c r="J127" s="34" t="n">
        <f aca="false">IF(A127="","",IF(Raw_Export!J127="",0,IF(ISNUMBER(Raw_Export!J127),Raw_Export!J127,VALUE(SUBSTITUTE(SUBSTITUTE(Raw_Export!J127,"$",""),",","")))))</f>
        <v>0</v>
      </c>
      <c r="K127" s="20" t="str">
        <f aca="false">IF(A127="","",IF(COUNTIF($A$6:A127,A127)&gt;1,"Duplicate",""))</f>
        <v/>
      </c>
      <c r="L127" s="19" t="str">
        <f aca="false">IF(A127="","",IF(AND(H127="Completed",I127=""),"No completion date",IF(AND(I127&lt;&gt;"",I127&lt;B127),"Completed before created","")))</f>
        <v/>
      </c>
      <c r="M127" s="20" t="str">
        <f aca="false">IF(A127="","",IF(K127="Duplicate","No","Yes"))</f>
        <v>Yes</v>
      </c>
      <c r="N127" s="20" t="n">
        <f aca="false">IF(OR(A127="",H127&lt;&gt;"Completed",L127&lt;&gt;""),"",I127-B127)</f>
        <v>6</v>
      </c>
      <c r="O127" s="20" t="n">
        <f aca="false">IF(A127="","",IFERROR(INDEX(Cleanup_Rules!$Q$6:$Q$8,MATCH(F127,Cleanup_Rules!$P$6:$P$8,0)),""))</f>
        <v>7</v>
      </c>
      <c r="P127" s="20" t="str">
        <f aca="false">IF(OR(N127="",O127=""),"",IF(N127&lt;=O127,"Yes","No"))</f>
        <v>Yes</v>
      </c>
      <c r="Q127" s="19" t="str">
        <f aca="false">IF(A127="","",MID(IF(NOT(EXACT(TRIM(Raw_Export!C127),D127))," · property","")&amp;IF(NOT(EXACT(TRIM(Raw_Export!E127),E127))," · category","")&amp;IF(NOT(EXACT(TRIM(Raw_Export!F127),F127))," · priority","")&amp;IF(NOT(EXACT(TRIM(Raw_Export!G127),G127))," · vendor","")&amp;IF(NOT(EXACT(TRIM(Raw_Export!H127),H127))," · status","")&amp;IF(ISTEXT(Raw_Export!J127)," · cost was text",""),4,200))</f>
        <v/>
      </c>
      <c r="R127" s="20" t="n">
        <f aca="false">IF(A127="","",IF(OR(LEN(Q127)&gt;0,K127&lt;&gt;"",L127&lt;&gt;""),1,0))</f>
        <v>0</v>
      </c>
    </row>
    <row r="128" customFormat="false" ht="15" hidden="false" customHeight="false" outlineLevel="0" collapsed="false">
      <c r="A128" s="19" t="str">
        <f aca="false">IF(Raw_Export!A128="","",Raw_Export!A128)</f>
        <v>WO-24331</v>
      </c>
      <c r="B128" s="32" t="n">
        <f aca="false">IF(A128="","",Raw_Export!B128)</f>
        <v>46238</v>
      </c>
      <c r="C128" s="33" t="n">
        <f aca="false">IF(A128="","",DATE(YEAR(B128),MONTH(B128),1))</f>
        <v>46235</v>
      </c>
      <c r="D128" s="19" t="str">
        <f aca="false">IF(A128="","",IFERROR(INDEX(Cleanup_Rules!$B$6:$B$60,MATCH(TRIM(LOWER(Raw_Export!C128)),Cleanup_Rules!$A$6:$A$60,0)),"UNMAPPED"))</f>
        <v>Harbor Point Lofts</v>
      </c>
      <c r="E128" s="19" t="str">
        <f aca="false">IF(A128="","",IFERROR(INDEX(Cleanup_Rules!$E$6:$E$60,MATCH(TRIM(LOWER(Raw_Export!E128)),Cleanup_Rules!$D$6:$D$60,0)),"UNMAPPED"))</f>
        <v>Appliance</v>
      </c>
      <c r="F128" s="19" t="str">
        <f aca="false">IF(A128="","",IFERROR(INDEX(Cleanup_Rules!$H$6:$H$60,MATCH(TRIM(LOWER(Raw_Export!F128)),Cleanup_Rules!$G$6:$G$60,0)),"UNMAPPED"))</f>
        <v>Urgent</v>
      </c>
      <c r="G128" s="19" t="str">
        <f aca="false">IF(A128="","",IFERROR(INDEX(Cleanup_Rules!$K$6:$K$60,MATCH(TRIM(LOWER(Raw_Export!G128)),Cleanup_Rules!$J$6:$J$60,0)),"UNMAPPED"))</f>
        <v>In-house Maintenance</v>
      </c>
      <c r="H128" s="19" t="str">
        <f aca="false">IF(A128="","",IFERROR(INDEX(Cleanup_Rules!$N$6:$N$60,MATCH(TRIM(LOWER(Raw_Export!H128)),Cleanup_Rules!$M$6:$M$60,0)),"UNMAPPED"))</f>
        <v>Completed</v>
      </c>
      <c r="I128" s="32" t="n">
        <f aca="false">IF(OR(A128="",Raw_Export!I128=""),"",Raw_Export!I128)</f>
        <v>46240</v>
      </c>
      <c r="J128" s="34" t="n">
        <f aca="false">IF(A128="","",IF(Raw_Export!J128="",0,IF(ISNUMBER(Raw_Export!J128),Raw_Export!J128,VALUE(SUBSTITUTE(SUBSTITUTE(Raw_Export!J128,"$",""),",","")))))</f>
        <v>41.5</v>
      </c>
      <c r="K128" s="20" t="str">
        <f aca="false">IF(A128="","",IF(COUNTIF($A$6:A128,A128)&gt;1,"Duplicate",""))</f>
        <v/>
      </c>
      <c r="L128" s="19" t="str">
        <f aca="false">IF(A128="","",IF(AND(H128="Completed",I128=""),"No completion date",IF(AND(I128&lt;&gt;"",I128&lt;B128),"Completed before created","")))</f>
        <v/>
      </c>
      <c r="M128" s="20" t="str">
        <f aca="false">IF(A128="","",IF(K128="Duplicate","No","Yes"))</f>
        <v>Yes</v>
      </c>
      <c r="N128" s="20" t="n">
        <f aca="false">IF(OR(A128="",H128&lt;&gt;"Completed",L128&lt;&gt;""),"",I128-B128)</f>
        <v>2</v>
      </c>
      <c r="O128" s="20" t="n">
        <f aca="false">IF(A128="","",IFERROR(INDEX(Cleanup_Rules!$Q$6:$Q$8,MATCH(F128,Cleanup_Rules!$P$6:$P$8,0)),""))</f>
        <v>3</v>
      </c>
      <c r="P128" s="20" t="str">
        <f aca="false">IF(OR(N128="",O128=""),"",IF(N128&lt;=O128,"Yes","No"))</f>
        <v>Yes</v>
      </c>
      <c r="Q128" s="19" t="str">
        <f aca="false">IF(A128="","",MID(IF(NOT(EXACT(TRIM(Raw_Export!C128),D128))," · property","")&amp;IF(NOT(EXACT(TRIM(Raw_Export!E128),E128))," · category","")&amp;IF(NOT(EXACT(TRIM(Raw_Export!F128),F128))," · priority","")&amp;IF(NOT(EXACT(TRIM(Raw_Export!G128),G128))," · vendor","")&amp;IF(NOT(EXACT(TRIM(Raw_Export!H128),H128))," · status","")&amp;IF(ISTEXT(Raw_Export!J128)," · cost was text",""),4,200))</f>
        <v/>
      </c>
      <c r="R128" s="20" t="n">
        <f aca="false">IF(A128="","",IF(OR(LEN(Q128)&gt;0,K128&lt;&gt;"",L128&lt;&gt;""),1,0))</f>
        <v>0</v>
      </c>
    </row>
    <row r="129" customFormat="false" ht="15" hidden="false" customHeight="false" outlineLevel="0" collapsed="false">
      <c r="A129" s="19" t="str">
        <f aca="false">IF(Raw_Export!A129="","",Raw_Export!A129)</f>
        <v>WO-24333</v>
      </c>
      <c r="B129" s="32" t="n">
        <f aca="false">IF(A129="","",Raw_Export!B129)</f>
        <v>46238</v>
      </c>
      <c r="C129" s="33" t="n">
        <f aca="false">IF(A129="","",DATE(YEAR(B129),MONTH(B129),1))</f>
        <v>46235</v>
      </c>
      <c r="D129" s="19" t="str">
        <f aca="false">IF(A129="","",IFERROR(INDEX(Cleanup_Rules!$B$6:$B$60,MATCH(TRIM(LOWER(Raw_Export!C129)),Cleanup_Rules!$A$6:$A$60,0)),"UNMAPPED"))</f>
        <v>Harbor Point Lofts</v>
      </c>
      <c r="E129" s="19" t="str">
        <f aca="false">IF(A129="","",IFERROR(INDEX(Cleanup_Rules!$E$6:$E$60,MATCH(TRIM(LOWER(Raw_Export!E129)),Cleanup_Rules!$D$6:$D$60,0)),"UNMAPPED"))</f>
        <v>General Repair</v>
      </c>
      <c r="F129" s="19" t="str">
        <f aca="false">IF(A129="","",IFERROR(INDEX(Cleanup_Rules!$H$6:$H$60,MATCH(TRIM(LOWER(Raw_Export!F129)),Cleanup_Rules!$G$6:$G$60,0)),"UNMAPPED"))</f>
        <v>Urgent</v>
      </c>
      <c r="G129" s="19" t="str">
        <f aca="false">IF(A129="","",IFERROR(INDEX(Cleanup_Rules!$K$6:$K$60,MATCH(TRIM(LOWER(Raw_Export!G129)),Cleanup_Rules!$J$6:$J$60,0)),"UNMAPPED"))</f>
        <v>In-house Maintenance</v>
      </c>
      <c r="H129" s="19" t="str">
        <f aca="false">IF(A129="","",IFERROR(INDEX(Cleanup_Rules!$N$6:$N$60,MATCH(TRIM(LOWER(Raw_Export!H129)),Cleanup_Rules!$M$6:$M$60,0)),"UNMAPPED"))</f>
        <v>Completed</v>
      </c>
      <c r="I129" s="32" t="n">
        <f aca="false">IF(OR(A129="",Raw_Export!I129=""),"",Raw_Export!I129)</f>
        <v>46238</v>
      </c>
      <c r="J129" s="34" t="n">
        <f aca="false">IF(A129="","",IF(Raw_Export!J129="",0,IF(ISNUMBER(Raw_Export!J129),Raw_Export!J129,VALUE(SUBSTITUTE(SUBSTITUTE(Raw_Export!J129,"$",""),",","")))))</f>
        <v>87.98</v>
      </c>
      <c r="K129" s="20" t="str">
        <f aca="false">IF(A129="","",IF(COUNTIF($A$6:A129,A129)&gt;1,"Duplicate",""))</f>
        <v/>
      </c>
      <c r="L129" s="19" t="str">
        <f aca="false">IF(A129="","",IF(AND(H129="Completed",I129=""),"No completion date",IF(AND(I129&lt;&gt;"",I129&lt;B129),"Completed before created","")))</f>
        <v/>
      </c>
      <c r="M129" s="20" t="str">
        <f aca="false">IF(A129="","",IF(K129="Duplicate","No","Yes"))</f>
        <v>Yes</v>
      </c>
      <c r="N129" s="20" t="n">
        <f aca="false">IF(OR(A129="",H129&lt;&gt;"Completed",L129&lt;&gt;""),"",I129-B129)</f>
        <v>0</v>
      </c>
      <c r="O129" s="20" t="n">
        <f aca="false">IF(A129="","",IFERROR(INDEX(Cleanup_Rules!$Q$6:$Q$8,MATCH(F129,Cleanup_Rules!$P$6:$P$8,0)),""))</f>
        <v>3</v>
      </c>
      <c r="P129" s="20" t="str">
        <f aca="false">IF(OR(N129="",O129=""),"",IF(N129&lt;=O129,"Yes","No"))</f>
        <v>Yes</v>
      </c>
      <c r="Q129" s="19" t="str">
        <f aca="false">IF(A129="","",MID(IF(NOT(EXACT(TRIM(Raw_Export!C129),D129))," · property","")&amp;IF(NOT(EXACT(TRIM(Raw_Export!E129),E129))," · category","")&amp;IF(NOT(EXACT(TRIM(Raw_Export!F129),F129))," · priority","")&amp;IF(NOT(EXACT(TRIM(Raw_Export!G129),G129))," · vendor","")&amp;IF(NOT(EXACT(TRIM(Raw_Export!H129),H129))," · status","")&amp;IF(ISTEXT(Raw_Export!J129)," · cost was text",""),4,200))</f>
        <v>cost was text</v>
      </c>
      <c r="R129" s="20" t="n">
        <f aca="false">IF(A129="","",IF(OR(LEN(Q129)&gt;0,K129&lt;&gt;"",L129&lt;&gt;""),1,0))</f>
        <v>1</v>
      </c>
    </row>
    <row r="130" customFormat="false" ht="15" hidden="false" customHeight="false" outlineLevel="0" collapsed="false">
      <c r="A130" s="19" t="str">
        <f aca="false">IF(Raw_Export!A130="","",Raw_Export!A130)</f>
        <v>WO-24335</v>
      </c>
      <c r="B130" s="32" t="n">
        <f aca="false">IF(A130="","",Raw_Export!B130)</f>
        <v>46238</v>
      </c>
      <c r="C130" s="33" t="n">
        <f aca="false">IF(A130="","",DATE(YEAR(B130),MONTH(B130),1))</f>
        <v>46235</v>
      </c>
      <c r="D130" s="19" t="str">
        <f aca="false">IF(A130="","",IFERROR(INDEX(Cleanup_Rules!$B$6:$B$60,MATCH(TRIM(LOWER(Raw_Export!C130)),Cleanup_Rules!$A$6:$A$60,0)),"UNMAPPED"))</f>
        <v>Cedar Ridge Apartments</v>
      </c>
      <c r="E130" s="19" t="str">
        <f aca="false">IF(A130="","",IFERROR(INDEX(Cleanup_Rules!$E$6:$E$60,MATCH(TRIM(LOWER(Raw_Export!E130)),Cleanup_Rules!$D$6:$D$60,0)),"UNMAPPED"))</f>
        <v>HVAC</v>
      </c>
      <c r="F130" s="19" t="str">
        <f aca="false">IF(A130="","",IFERROR(INDEX(Cleanup_Rules!$H$6:$H$60,MATCH(TRIM(LOWER(Raw_Export!F130)),Cleanup_Rules!$G$6:$G$60,0)),"UNMAPPED"))</f>
        <v>Routine</v>
      </c>
      <c r="G130" s="19" t="str">
        <f aca="false">IF(A130="","",IFERROR(INDEX(Cleanup_Rules!$K$6:$K$60,MATCH(TRIM(LOWER(Raw_Export!G130)),Cleanup_Rules!$J$6:$J$60,0)),"UNMAPPED"))</f>
        <v>CoolAir HVAC</v>
      </c>
      <c r="H130" s="19" t="str">
        <f aca="false">IF(A130="","",IFERROR(INDEX(Cleanup_Rules!$N$6:$N$60,MATCH(TRIM(LOWER(Raw_Export!H130)),Cleanup_Rules!$M$6:$M$60,0)),"UNMAPPED"))</f>
        <v>Completed</v>
      </c>
      <c r="I130" s="32" t="n">
        <f aca="false">IF(OR(A130="",Raw_Export!I130=""),"",Raw_Export!I130)</f>
        <v>46243</v>
      </c>
      <c r="J130" s="34" t="n">
        <f aca="false">IF(A130="","",IF(Raw_Export!J130="",0,IF(ISNUMBER(Raw_Export!J130),Raw_Export!J130,VALUE(SUBSTITUTE(SUBSTITUTE(Raw_Export!J130,"$",""),",","")))))</f>
        <v>1225.67</v>
      </c>
      <c r="K130" s="20" t="str">
        <f aca="false">IF(A130="","",IF(COUNTIF($A$6:A130,A130)&gt;1,"Duplicate",""))</f>
        <v/>
      </c>
      <c r="L130" s="19" t="str">
        <f aca="false">IF(A130="","",IF(AND(H130="Completed",I130=""),"No completion date",IF(AND(I130&lt;&gt;"",I130&lt;B130),"Completed before created","")))</f>
        <v/>
      </c>
      <c r="M130" s="20" t="str">
        <f aca="false">IF(A130="","",IF(K130="Duplicate","No","Yes"))</f>
        <v>Yes</v>
      </c>
      <c r="N130" s="20" t="n">
        <f aca="false">IF(OR(A130="",H130&lt;&gt;"Completed",L130&lt;&gt;""),"",I130-B130)</f>
        <v>5</v>
      </c>
      <c r="O130" s="20" t="n">
        <f aca="false">IF(A130="","",IFERROR(INDEX(Cleanup_Rules!$Q$6:$Q$8,MATCH(F130,Cleanup_Rules!$P$6:$P$8,0)),""))</f>
        <v>7</v>
      </c>
      <c r="P130" s="20" t="str">
        <f aca="false">IF(OR(N130="",O130=""),"",IF(N130&lt;=O130,"Yes","No"))</f>
        <v>Yes</v>
      </c>
      <c r="Q130" s="19" t="str">
        <f aca="false">IF(A130="","",MID(IF(NOT(EXACT(TRIM(Raw_Export!C130),D130))," · property","")&amp;IF(NOT(EXACT(TRIM(Raw_Export!E130),E130))," · category","")&amp;IF(NOT(EXACT(TRIM(Raw_Export!F130),F130))," · priority","")&amp;IF(NOT(EXACT(TRIM(Raw_Export!G130),G130))," · vendor","")&amp;IF(NOT(EXACT(TRIM(Raw_Export!H130),H130))," · status","")&amp;IF(ISTEXT(Raw_Export!J130)," · cost was text",""),4,200))</f>
        <v>status</v>
      </c>
      <c r="R130" s="20" t="n">
        <f aca="false">IF(A130="","",IF(OR(LEN(Q130)&gt;0,K130&lt;&gt;"",L130&lt;&gt;""),1,0))</f>
        <v>1</v>
      </c>
    </row>
    <row r="131" customFormat="false" ht="15" hidden="false" customHeight="false" outlineLevel="0" collapsed="false">
      <c r="A131" s="19" t="str">
        <f aca="false">IF(Raw_Export!A131="","",Raw_Export!A131)</f>
        <v>WO-24336</v>
      </c>
      <c r="B131" s="32" t="n">
        <f aca="false">IF(A131="","",Raw_Export!B131)</f>
        <v>46239</v>
      </c>
      <c r="C131" s="33" t="n">
        <f aca="false">IF(A131="","",DATE(YEAR(B131),MONTH(B131),1))</f>
        <v>46235</v>
      </c>
      <c r="D131" s="19" t="str">
        <f aca="false">IF(A131="","",IFERROR(INDEX(Cleanup_Rules!$B$6:$B$60,MATCH(TRIM(LOWER(Raw_Export!C131)),Cleanup_Rules!$A$6:$A$60,0)),"UNMAPPED"))</f>
        <v>Oakview Apartments</v>
      </c>
      <c r="E131" s="19" t="str">
        <f aca="false">IF(A131="","",IFERROR(INDEX(Cleanup_Rules!$E$6:$E$60,MATCH(TRIM(LOWER(Raw_Export!E131)),Cleanup_Rules!$D$6:$D$60,0)),"UNMAPPED"))</f>
        <v>HVAC</v>
      </c>
      <c r="F131" s="19" t="str">
        <f aca="false">IF(A131="","",IFERROR(INDEX(Cleanup_Rules!$H$6:$H$60,MATCH(TRIM(LOWER(Raw_Export!F131)),Cleanup_Rules!$G$6:$G$60,0)),"UNMAPPED"))</f>
        <v>Urgent</v>
      </c>
      <c r="G131" s="19" t="str">
        <f aca="false">IF(A131="","",IFERROR(INDEX(Cleanup_Rules!$K$6:$K$60,MATCH(TRIM(LOWER(Raw_Export!G131)),Cleanup_Rules!$J$6:$J$60,0)),"UNMAPPED"))</f>
        <v>CoolAir HVAC</v>
      </c>
      <c r="H131" s="19" t="str">
        <f aca="false">IF(A131="","",IFERROR(INDEX(Cleanup_Rules!$N$6:$N$60,MATCH(TRIM(LOWER(Raw_Export!H131)),Cleanup_Rules!$M$6:$M$60,0)),"UNMAPPED"))</f>
        <v>Completed</v>
      </c>
      <c r="I131" s="32" t="n">
        <f aca="false">IF(OR(A131="",Raw_Export!I131=""),"",Raw_Export!I131)</f>
        <v>46248</v>
      </c>
      <c r="J131" s="34" t="n">
        <f aca="false">IF(A131="","",IF(Raw_Export!J131="",0,IF(ISNUMBER(Raw_Export!J131),Raw_Export!J131,VALUE(SUBSTITUTE(SUBSTITUTE(Raw_Export!J131,"$",""),",","")))))</f>
        <v>219.58</v>
      </c>
      <c r="K131" s="20" t="str">
        <f aca="false">IF(A131="","",IF(COUNTIF($A$6:A131,A131)&gt;1,"Duplicate",""))</f>
        <v/>
      </c>
      <c r="L131" s="19" t="str">
        <f aca="false">IF(A131="","",IF(AND(H131="Completed",I131=""),"No completion date",IF(AND(I131&lt;&gt;"",I131&lt;B131),"Completed before created","")))</f>
        <v/>
      </c>
      <c r="M131" s="20" t="str">
        <f aca="false">IF(A131="","",IF(K131="Duplicate","No","Yes"))</f>
        <v>Yes</v>
      </c>
      <c r="N131" s="20" t="n">
        <f aca="false">IF(OR(A131="",H131&lt;&gt;"Completed",L131&lt;&gt;""),"",I131-B131)</f>
        <v>9</v>
      </c>
      <c r="O131" s="20" t="n">
        <f aca="false">IF(A131="","",IFERROR(INDEX(Cleanup_Rules!$Q$6:$Q$8,MATCH(F131,Cleanup_Rules!$P$6:$P$8,0)),""))</f>
        <v>3</v>
      </c>
      <c r="P131" s="20" t="str">
        <f aca="false">IF(OR(N131="",O131=""),"",IF(N131&lt;=O131,"Yes","No"))</f>
        <v>No</v>
      </c>
      <c r="Q131" s="19" t="str">
        <f aca="false">IF(A131="","",MID(IF(NOT(EXACT(TRIM(Raw_Export!C131),D131))," · property","")&amp;IF(NOT(EXACT(TRIM(Raw_Export!E131),E131))," · category","")&amp;IF(NOT(EXACT(TRIM(Raw_Export!F131),F131))," · priority","")&amp;IF(NOT(EXACT(TRIM(Raw_Export!G131),G131))," · vendor","")&amp;IF(NOT(EXACT(TRIM(Raw_Export!H131),H131))," · status","")&amp;IF(ISTEXT(Raw_Export!J131)," · cost was text",""),4,200))</f>
        <v>property</v>
      </c>
      <c r="R131" s="20" t="n">
        <f aca="false">IF(A131="","",IF(OR(LEN(Q131)&gt;0,K131&lt;&gt;"",L131&lt;&gt;""),1,0))</f>
        <v>1</v>
      </c>
    </row>
    <row r="132" customFormat="false" ht="15" hidden="false" customHeight="false" outlineLevel="0" collapsed="false">
      <c r="A132" s="19" t="str">
        <f aca="false">IF(Raw_Export!A132="","",Raw_Export!A132)</f>
        <v>WO-24337</v>
      </c>
      <c r="B132" s="32" t="n">
        <f aca="false">IF(A132="","",Raw_Export!B132)</f>
        <v>46239</v>
      </c>
      <c r="C132" s="33" t="n">
        <f aca="false">IF(A132="","",DATE(YEAR(B132),MONTH(B132),1))</f>
        <v>46235</v>
      </c>
      <c r="D132" s="19" t="str">
        <f aca="false">IF(A132="","",IFERROR(INDEX(Cleanup_Rules!$B$6:$B$60,MATCH(TRIM(LOWER(Raw_Export!C132)),Cleanup_Rules!$A$6:$A$60,0)),"UNMAPPED"))</f>
        <v>Harbor Point Lofts</v>
      </c>
      <c r="E132" s="19" t="str">
        <f aca="false">IF(A132="","",IFERROR(INDEX(Cleanup_Rules!$E$6:$E$60,MATCH(TRIM(LOWER(Raw_Export!E132)),Cleanup_Rules!$D$6:$D$60,0)),"UNMAPPED"))</f>
        <v>Plumbing</v>
      </c>
      <c r="F132" s="19" t="str">
        <f aca="false">IF(A132="","",IFERROR(INDEX(Cleanup_Rules!$H$6:$H$60,MATCH(TRIM(LOWER(Raw_Export!F132)),Cleanup_Rules!$G$6:$G$60,0)),"UNMAPPED"))</f>
        <v>Routine</v>
      </c>
      <c r="G132" s="19" t="str">
        <f aca="false">IF(A132="","",IFERROR(INDEX(Cleanup_Rules!$K$6:$K$60,MATCH(TRIM(LOWER(Raw_Export!G132)),Cleanup_Rules!$J$6:$J$60,0)),"UNMAPPED"))</f>
        <v>In-house Maintenance</v>
      </c>
      <c r="H132" s="19" t="str">
        <f aca="false">IF(A132="","",IFERROR(INDEX(Cleanup_Rules!$N$6:$N$60,MATCH(TRIM(LOWER(Raw_Export!H132)),Cleanup_Rules!$M$6:$M$60,0)),"UNMAPPED"))</f>
        <v>Completed</v>
      </c>
      <c r="I132" s="32" t="n">
        <f aca="false">IF(OR(A132="",Raw_Export!I132=""),"",Raw_Export!I132)</f>
        <v>46239</v>
      </c>
      <c r="J132" s="34" t="n">
        <f aca="false">IF(A132="","",IF(Raw_Export!J132="",0,IF(ISNUMBER(Raw_Export!J132),Raw_Export!J132,VALUE(SUBSTITUTE(SUBSTITUTE(Raw_Export!J132,"$",""),",","")))))</f>
        <v>0</v>
      </c>
      <c r="K132" s="20" t="str">
        <f aca="false">IF(A132="","",IF(COUNTIF($A$6:A132,A132)&gt;1,"Duplicate",""))</f>
        <v/>
      </c>
      <c r="L132" s="19" t="str">
        <f aca="false">IF(A132="","",IF(AND(H132="Completed",I132=""),"No completion date",IF(AND(I132&lt;&gt;"",I132&lt;B132),"Completed before created","")))</f>
        <v/>
      </c>
      <c r="M132" s="20" t="str">
        <f aca="false">IF(A132="","",IF(K132="Duplicate","No","Yes"))</f>
        <v>Yes</v>
      </c>
      <c r="N132" s="20" t="n">
        <f aca="false">IF(OR(A132="",H132&lt;&gt;"Completed",L132&lt;&gt;""),"",I132-B132)</f>
        <v>0</v>
      </c>
      <c r="O132" s="20" t="n">
        <f aca="false">IF(A132="","",IFERROR(INDEX(Cleanup_Rules!$Q$6:$Q$8,MATCH(F132,Cleanup_Rules!$P$6:$P$8,0)),""))</f>
        <v>7</v>
      </c>
      <c r="P132" s="20" t="str">
        <f aca="false">IF(OR(N132="",O132=""),"",IF(N132&lt;=O132,"Yes","No"))</f>
        <v>Yes</v>
      </c>
      <c r="Q132" s="19" t="str">
        <f aca="false">IF(A132="","",MID(IF(NOT(EXACT(TRIM(Raw_Export!C132),D132))," · property","")&amp;IF(NOT(EXACT(TRIM(Raw_Export!E132),E132))," · category","")&amp;IF(NOT(EXACT(TRIM(Raw_Export!F132),F132))," · priority","")&amp;IF(NOT(EXACT(TRIM(Raw_Export!G132),G132))," · vendor","")&amp;IF(NOT(EXACT(TRIM(Raw_Export!H132),H132))," · status","")&amp;IF(ISTEXT(Raw_Export!J132)," · cost was text",""),4,200))</f>
        <v>category · vendor · status</v>
      </c>
      <c r="R132" s="20" t="n">
        <f aca="false">IF(A132="","",IF(OR(LEN(Q132)&gt;0,K132&lt;&gt;"",L132&lt;&gt;""),1,0))</f>
        <v>1</v>
      </c>
    </row>
    <row r="133" customFormat="false" ht="15" hidden="false" customHeight="false" outlineLevel="0" collapsed="false">
      <c r="A133" s="19" t="str">
        <f aca="false">IF(Raw_Export!A133="","",Raw_Export!A133)</f>
        <v>WO-24339</v>
      </c>
      <c r="B133" s="32" t="n">
        <f aca="false">IF(A133="","",Raw_Export!B133)</f>
        <v>46239</v>
      </c>
      <c r="C133" s="33" t="n">
        <f aca="false">IF(A133="","",DATE(YEAR(B133),MONTH(B133),1))</f>
        <v>46235</v>
      </c>
      <c r="D133" s="19" t="str">
        <f aca="false">IF(A133="","",IFERROR(INDEX(Cleanup_Rules!$B$6:$B$60,MATCH(TRIM(LOWER(Raw_Export!C133)),Cleanup_Rules!$A$6:$A$60,0)),"UNMAPPED"))</f>
        <v>Cedar Ridge Apartments</v>
      </c>
      <c r="E133" s="19" t="str">
        <f aca="false">IF(A133="","",IFERROR(INDEX(Cleanup_Rules!$E$6:$E$60,MATCH(TRIM(LOWER(Raw_Export!E133)),Cleanup_Rules!$D$6:$D$60,0)),"UNMAPPED"))</f>
        <v>General Repair</v>
      </c>
      <c r="F133" s="19" t="str">
        <f aca="false">IF(A133="","",IFERROR(INDEX(Cleanup_Rules!$H$6:$H$60,MATCH(TRIM(LOWER(Raw_Export!F133)),Cleanup_Rules!$G$6:$G$60,0)),"UNMAPPED"))</f>
        <v>Routine</v>
      </c>
      <c r="G133" s="19" t="str">
        <f aca="false">IF(A133="","",IFERROR(INDEX(Cleanup_Rules!$K$6:$K$60,MATCH(TRIM(LOWER(Raw_Export!G133)),Cleanup_Rules!$J$6:$J$60,0)),"UNMAPPED"))</f>
        <v>In-house Maintenance</v>
      </c>
      <c r="H133" s="19" t="str">
        <f aca="false">IF(A133="","",IFERROR(INDEX(Cleanup_Rules!$N$6:$N$60,MATCH(TRIM(LOWER(Raw_Export!H133)),Cleanup_Rules!$M$6:$M$60,0)),"UNMAPPED"))</f>
        <v>Completed</v>
      </c>
      <c r="I133" s="32" t="n">
        <f aca="false">IF(OR(A133="",Raw_Export!I133=""),"",Raw_Export!I133)</f>
        <v>46239</v>
      </c>
      <c r="J133" s="34" t="n">
        <f aca="false">IF(A133="","",IF(Raw_Export!J133="",0,IF(ISNUMBER(Raw_Export!J133),Raw_Export!J133,VALUE(SUBSTITUTE(SUBSTITUTE(Raw_Export!J133,"$",""),",","")))))</f>
        <v>39.07</v>
      </c>
      <c r="K133" s="20" t="str">
        <f aca="false">IF(A133="","",IF(COUNTIF($A$6:A133,A133)&gt;1,"Duplicate",""))</f>
        <v/>
      </c>
      <c r="L133" s="19" t="str">
        <f aca="false">IF(A133="","",IF(AND(H133="Completed",I133=""),"No completion date",IF(AND(I133&lt;&gt;"",I133&lt;B133),"Completed before created","")))</f>
        <v/>
      </c>
      <c r="M133" s="20" t="str">
        <f aca="false">IF(A133="","",IF(K133="Duplicate","No","Yes"))</f>
        <v>Yes</v>
      </c>
      <c r="N133" s="20" t="n">
        <f aca="false">IF(OR(A133="",H133&lt;&gt;"Completed",L133&lt;&gt;""),"",I133-B133)</f>
        <v>0</v>
      </c>
      <c r="O133" s="20" t="n">
        <f aca="false">IF(A133="","",IFERROR(INDEX(Cleanup_Rules!$Q$6:$Q$8,MATCH(F133,Cleanup_Rules!$P$6:$P$8,0)),""))</f>
        <v>7</v>
      </c>
      <c r="P133" s="20" t="str">
        <f aca="false">IF(OR(N133="",O133=""),"",IF(N133&lt;=O133,"Yes","No"))</f>
        <v>Yes</v>
      </c>
      <c r="Q133" s="19" t="str">
        <f aca="false">IF(A133="","",MID(IF(NOT(EXACT(TRIM(Raw_Export!C133),D133))," · property","")&amp;IF(NOT(EXACT(TRIM(Raw_Export!E133),E133))," · category","")&amp;IF(NOT(EXACT(TRIM(Raw_Export!F133),F133))," · priority","")&amp;IF(NOT(EXACT(TRIM(Raw_Export!G133),G133))," · vendor","")&amp;IF(NOT(EXACT(TRIM(Raw_Export!H133),H133))," · status","")&amp;IF(ISTEXT(Raw_Export!J133)," · cost was text",""),4,200))</f>
        <v/>
      </c>
      <c r="R133" s="20" t="n">
        <f aca="false">IF(A133="","",IF(OR(LEN(Q133)&gt;0,K133&lt;&gt;"",L133&lt;&gt;""),1,0))</f>
        <v>0</v>
      </c>
    </row>
    <row r="134" customFormat="false" ht="15" hidden="false" customHeight="false" outlineLevel="0" collapsed="false">
      <c r="A134" s="19" t="str">
        <f aca="false">IF(Raw_Export!A134="","",Raw_Export!A134)</f>
        <v>WO-24341</v>
      </c>
      <c r="B134" s="32" t="n">
        <f aca="false">IF(A134="","",Raw_Export!B134)</f>
        <v>46240</v>
      </c>
      <c r="C134" s="33" t="n">
        <f aca="false">IF(A134="","",DATE(YEAR(B134),MONTH(B134),1))</f>
        <v>46235</v>
      </c>
      <c r="D134" s="19" t="str">
        <f aca="false">IF(A134="","",IFERROR(INDEX(Cleanup_Rules!$B$6:$B$60,MATCH(TRIM(LOWER(Raw_Export!C134)),Cleanup_Rules!$A$6:$A$60,0)),"UNMAPPED"))</f>
        <v>Oakview Apartments</v>
      </c>
      <c r="E134" s="19" t="str">
        <f aca="false">IF(A134="","",IFERROR(INDEX(Cleanup_Rules!$E$6:$E$60,MATCH(TRIM(LOWER(Raw_Export!E134)),Cleanup_Rules!$D$6:$D$60,0)),"UNMAPPED"))</f>
        <v>Pest Control</v>
      </c>
      <c r="F134" s="19" t="str">
        <f aca="false">IF(A134="","",IFERROR(INDEX(Cleanup_Rules!$H$6:$H$60,MATCH(TRIM(LOWER(Raw_Export!F134)),Cleanup_Rules!$G$6:$G$60,0)),"UNMAPPED"))</f>
        <v>Urgent</v>
      </c>
      <c r="G134" s="19" t="str">
        <f aca="false">IF(A134="","",IFERROR(INDEX(Cleanup_Rules!$K$6:$K$60,MATCH(TRIM(LOWER(Raw_Export!G134)),Cleanup_Rules!$J$6:$J$60,0)),"UNMAPPED"))</f>
        <v>Shield Pest Control</v>
      </c>
      <c r="H134" s="19" t="str">
        <f aca="false">IF(A134="","",IFERROR(INDEX(Cleanup_Rules!$N$6:$N$60,MATCH(TRIM(LOWER(Raw_Export!H134)),Cleanup_Rules!$M$6:$M$60,0)),"UNMAPPED"))</f>
        <v>Completed</v>
      </c>
      <c r="I134" s="32" t="n">
        <f aca="false">IF(OR(A134="",Raw_Export!I134=""),"",Raw_Export!I134)</f>
        <v>46240</v>
      </c>
      <c r="J134" s="34" t="n">
        <f aca="false">IF(A134="","",IF(Raw_Export!J134="",0,IF(ISNUMBER(Raw_Export!J134),Raw_Export!J134,VALUE(SUBSTITUTE(SUBSTITUTE(Raw_Export!J134,"$",""),",","")))))</f>
        <v>105.34</v>
      </c>
      <c r="K134" s="20" t="str">
        <f aca="false">IF(A134="","",IF(COUNTIF($A$6:A134,A134)&gt;1,"Duplicate",""))</f>
        <v/>
      </c>
      <c r="L134" s="19" t="str">
        <f aca="false">IF(A134="","",IF(AND(H134="Completed",I134=""),"No completion date",IF(AND(I134&lt;&gt;"",I134&lt;B134),"Completed before created","")))</f>
        <v/>
      </c>
      <c r="M134" s="20" t="str">
        <f aca="false">IF(A134="","",IF(K134="Duplicate","No","Yes"))</f>
        <v>Yes</v>
      </c>
      <c r="N134" s="20" t="n">
        <f aca="false">IF(OR(A134="",H134&lt;&gt;"Completed",L134&lt;&gt;""),"",I134-B134)</f>
        <v>0</v>
      </c>
      <c r="O134" s="20" t="n">
        <f aca="false">IF(A134="","",IFERROR(INDEX(Cleanup_Rules!$Q$6:$Q$8,MATCH(F134,Cleanup_Rules!$P$6:$P$8,0)),""))</f>
        <v>3</v>
      </c>
      <c r="P134" s="20" t="str">
        <f aca="false">IF(OR(N134="",O134=""),"",IF(N134&lt;=O134,"Yes","No"))</f>
        <v>Yes</v>
      </c>
      <c r="Q134" s="19" t="str">
        <f aca="false">IF(A134="","",MID(IF(NOT(EXACT(TRIM(Raw_Export!C134),D134))," · property","")&amp;IF(NOT(EXACT(TRIM(Raw_Export!E134),E134))," · category","")&amp;IF(NOT(EXACT(TRIM(Raw_Export!F134),F134))," · priority","")&amp;IF(NOT(EXACT(TRIM(Raw_Export!G134),G134))," · vendor","")&amp;IF(NOT(EXACT(TRIM(Raw_Export!H134),H134))," · status","")&amp;IF(ISTEXT(Raw_Export!J134)," · cost was text",""),4,200))</f>
        <v/>
      </c>
      <c r="R134" s="20" t="n">
        <f aca="false">IF(A134="","",IF(OR(LEN(Q134)&gt;0,K134&lt;&gt;"",L134&lt;&gt;""),1,0))</f>
        <v>0</v>
      </c>
    </row>
    <row r="135" customFormat="false" ht="15" hidden="false" customHeight="false" outlineLevel="0" collapsed="false">
      <c r="A135" s="19" t="str">
        <f aca="false">IF(Raw_Export!A135="","",Raw_Export!A135)</f>
        <v>WO-24341</v>
      </c>
      <c r="B135" s="32" t="n">
        <f aca="false">IF(A135="","",Raw_Export!B135)</f>
        <v>46240</v>
      </c>
      <c r="C135" s="33" t="n">
        <f aca="false">IF(A135="","",DATE(YEAR(B135),MONTH(B135),1))</f>
        <v>46235</v>
      </c>
      <c r="D135" s="19" t="str">
        <f aca="false">IF(A135="","",IFERROR(INDEX(Cleanup_Rules!$B$6:$B$60,MATCH(TRIM(LOWER(Raw_Export!C135)),Cleanup_Rules!$A$6:$A$60,0)),"UNMAPPED"))</f>
        <v>Oakview Apartments</v>
      </c>
      <c r="E135" s="19" t="str">
        <f aca="false">IF(A135="","",IFERROR(INDEX(Cleanup_Rules!$E$6:$E$60,MATCH(TRIM(LOWER(Raw_Export!E135)),Cleanup_Rules!$D$6:$D$60,0)),"UNMAPPED"))</f>
        <v>Pest Control</v>
      </c>
      <c r="F135" s="19" t="str">
        <f aca="false">IF(A135="","",IFERROR(INDEX(Cleanup_Rules!$H$6:$H$60,MATCH(TRIM(LOWER(Raw_Export!F135)),Cleanup_Rules!$G$6:$G$60,0)),"UNMAPPED"))</f>
        <v>Urgent</v>
      </c>
      <c r="G135" s="19" t="str">
        <f aca="false">IF(A135="","",IFERROR(INDEX(Cleanup_Rules!$K$6:$K$60,MATCH(TRIM(LOWER(Raw_Export!G135)),Cleanup_Rules!$J$6:$J$60,0)),"UNMAPPED"))</f>
        <v>Shield Pest Control</v>
      </c>
      <c r="H135" s="19" t="str">
        <f aca="false">IF(A135="","",IFERROR(INDEX(Cleanup_Rules!$N$6:$N$60,MATCH(TRIM(LOWER(Raw_Export!H135)),Cleanup_Rules!$M$6:$M$60,0)),"UNMAPPED"))</f>
        <v>Completed</v>
      </c>
      <c r="I135" s="32" t="n">
        <f aca="false">IF(OR(A135="",Raw_Export!I135=""),"",Raw_Export!I135)</f>
        <v>46240</v>
      </c>
      <c r="J135" s="34" t="n">
        <f aca="false">IF(A135="","",IF(Raw_Export!J135="",0,IF(ISNUMBER(Raw_Export!J135),Raw_Export!J135,VALUE(SUBSTITUTE(SUBSTITUTE(Raw_Export!J135,"$",""),",","")))))</f>
        <v>105.34</v>
      </c>
      <c r="K135" s="20" t="str">
        <f aca="false">IF(A135="","",IF(COUNTIF($A$6:A135,A135)&gt;1,"Duplicate",""))</f>
        <v>Duplicate</v>
      </c>
      <c r="L135" s="19" t="str">
        <f aca="false">IF(A135="","",IF(AND(H135="Completed",I135=""),"No completion date",IF(AND(I135&lt;&gt;"",I135&lt;B135),"Completed before created","")))</f>
        <v/>
      </c>
      <c r="M135" s="20" t="str">
        <f aca="false">IF(A135="","",IF(K135="Duplicate","No","Yes"))</f>
        <v>No</v>
      </c>
      <c r="N135" s="20" t="n">
        <f aca="false">IF(OR(A135="",H135&lt;&gt;"Completed",L135&lt;&gt;""),"",I135-B135)</f>
        <v>0</v>
      </c>
      <c r="O135" s="20" t="n">
        <f aca="false">IF(A135="","",IFERROR(INDEX(Cleanup_Rules!$Q$6:$Q$8,MATCH(F135,Cleanup_Rules!$P$6:$P$8,0)),""))</f>
        <v>3</v>
      </c>
      <c r="P135" s="20" t="str">
        <f aca="false">IF(OR(N135="",O135=""),"",IF(N135&lt;=O135,"Yes","No"))</f>
        <v>Yes</v>
      </c>
      <c r="Q135" s="19" t="str">
        <f aca="false">IF(A135="","",MID(IF(NOT(EXACT(TRIM(Raw_Export!C135),D135))," · property","")&amp;IF(NOT(EXACT(TRIM(Raw_Export!E135),E135))," · category","")&amp;IF(NOT(EXACT(TRIM(Raw_Export!F135),F135))," · priority","")&amp;IF(NOT(EXACT(TRIM(Raw_Export!G135),G135))," · vendor","")&amp;IF(NOT(EXACT(TRIM(Raw_Export!H135),H135))," · status","")&amp;IF(ISTEXT(Raw_Export!J135)," · cost was text",""),4,200))</f>
        <v/>
      </c>
      <c r="R135" s="20" t="n">
        <f aca="false">IF(A135="","",IF(OR(LEN(Q135)&gt;0,K135&lt;&gt;"",L135&lt;&gt;""),1,0))</f>
        <v>1</v>
      </c>
    </row>
    <row r="136" customFormat="false" ht="15" hidden="false" customHeight="false" outlineLevel="0" collapsed="false">
      <c r="A136" s="19" t="str">
        <f aca="false">IF(Raw_Export!A136="","",Raw_Export!A136)</f>
        <v>WO-24343</v>
      </c>
      <c r="B136" s="32" t="n">
        <f aca="false">IF(A136="","",Raw_Export!B136)</f>
        <v>46240</v>
      </c>
      <c r="C136" s="33" t="n">
        <f aca="false">IF(A136="","",DATE(YEAR(B136),MONTH(B136),1))</f>
        <v>46235</v>
      </c>
      <c r="D136" s="19" t="str">
        <f aca="false">IF(A136="","",IFERROR(INDEX(Cleanup_Rules!$B$6:$B$60,MATCH(TRIM(LOWER(Raw_Export!C136)),Cleanup_Rules!$A$6:$A$60,0)),"UNMAPPED"))</f>
        <v>Harbor Point Lofts</v>
      </c>
      <c r="E136" s="19" t="str">
        <f aca="false">IF(A136="","",IFERROR(INDEX(Cleanup_Rules!$E$6:$E$60,MATCH(TRIM(LOWER(Raw_Export!E136)),Cleanup_Rules!$D$6:$D$60,0)),"UNMAPPED"))</f>
        <v>Plumbing</v>
      </c>
      <c r="F136" s="19" t="str">
        <f aca="false">IF(A136="","",IFERROR(INDEX(Cleanup_Rules!$H$6:$H$60,MATCH(TRIM(LOWER(Raw_Export!F136)),Cleanup_Rules!$G$6:$G$60,0)),"UNMAPPED"))</f>
        <v>Emergency</v>
      </c>
      <c r="G136" s="19" t="str">
        <f aca="false">IF(A136="","",IFERROR(INDEX(Cleanup_Rules!$K$6:$K$60,MATCH(TRIM(LOWER(Raw_Export!G136)),Cleanup_Rules!$J$6:$J$60,0)),"UNMAPPED"))</f>
        <v>In-house Maintenance</v>
      </c>
      <c r="H136" s="19" t="str">
        <f aca="false">IF(A136="","",IFERROR(INDEX(Cleanup_Rules!$N$6:$N$60,MATCH(TRIM(LOWER(Raw_Export!H136)),Cleanup_Rules!$M$6:$M$60,0)),"UNMAPPED"))</f>
        <v>Completed</v>
      </c>
      <c r="I136" s="32" t="n">
        <f aca="false">IF(OR(A136="",Raw_Export!I136=""),"",Raw_Export!I136)</f>
        <v>46240</v>
      </c>
      <c r="J136" s="34" t="n">
        <f aca="false">IF(A136="","",IF(Raw_Export!J136="",0,IF(ISNUMBER(Raw_Export!J136),Raw_Export!J136,VALUE(SUBSTITUTE(SUBSTITUTE(Raw_Export!J136,"$",""),",","")))))</f>
        <v>0</v>
      </c>
      <c r="K136" s="20" t="str">
        <f aca="false">IF(A136="","",IF(COUNTIF($A$6:A136,A136)&gt;1,"Duplicate",""))</f>
        <v/>
      </c>
      <c r="L136" s="19" t="str">
        <f aca="false">IF(A136="","",IF(AND(H136="Completed",I136=""),"No completion date",IF(AND(I136&lt;&gt;"",I136&lt;B136),"Completed before created","")))</f>
        <v/>
      </c>
      <c r="M136" s="20" t="str">
        <f aca="false">IF(A136="","",IF(K136="Duplicate","No","Yes"))</f>
        <v>Yes</v>
      </c>
      <c r="N136" s="20" t="n">
        <f aca="false">IF(OR(A136="",H136&lt;&gt;"Completed",L136&lt;&gt;""),"",I136-B136)</f>
        <v>0</v>
      </c>
      <c r="O136" s="20" t="n">
        <f aca="false">IF(A136="","",IFERROR(INDEX(Cleanup_Rules!$Q$6:$Q$8,MATCH(F136,Cleanup_Rules!$P$6:$P$8,0)),""))</f>
        <v>1</v>
      </c>
      <c r="P136" s="20" t="str">
        <f aca="false">IF(OR(N136="",O136=""),"",IF(N136&lt;=O136,"Yes","No"))</f>
        <v>Yes</v>
      </c>
      <c r="Q136" s="19" t="str">
        <f aca="false">IF(A136="","",MID(IF(NOT(EXACT(TRIM(Raw_Export!C136),D136))," · property","")&amp;IF(NOT(EXACT(TRIM(Raw_Export!E136),E136))," · category","")&amp;IF(NOT(EXACT(TRIM(Raw_Export!F136),F136))," · priority","")&amp;IF(NOT(EXACT(TRIM(Raw_Export!G136),G136))," · vendor","")&amp;IF(NOT(EXACT(TRIM(Raw_Export!H136),H136))," · status","")&amp;IF(ISTEXT(Raw_Export!J136)," · cost was text",""),4,200))</f>
        <v>priority</v>
      </c>
      <c r="R136" s="20" t="n">
        <f aca="false">IF(A136="","",IF(OR(LEN(Q136)&gt;0,K136&lt;&gt;"",L136&lt;&gt;""),1,0))</f>
        <v>1</v>
      </c>
    </row>
    <row r="137" customFormat="false" ht="15" hidden="false" customHeight="false" outlineLevel="0" collapsed="false">
      <c r="A137" s="19" t="str">
        <f aca="false">IF(Raw_Export!A137="","",Raw_Export!A137)</f>
        <v>WO-24345</v>
      </c>
      <c r="B137" s="32" t="n">
        <f aca="false">IF(A137="","",Raw_Export!B137)</f>
        <v>46240</v>
      </c>
      <c r="C137" s="33" t="n">
        <f aca="false">IF(A137="","",DATE(YEAR(B137),MONTH(B137),1))</f>
        <v>46235</v>
      </c>
      <c r="D137" s="19" t="str">
        <f aca="false">IF(A137="","",IFERROR(INDEX(Cleanup_Rules!$B$6:$B$60,MATCH(TRIM(LOWER(Raw_Export!C137)),Cleanup_Rules!$A$6:$A$60,0)),"UNMAPPED"))</f>
        <v>Cedar Ridge Apartments</v>
      </c>
      <c r="E137" s="19" t="str">
        <f aca="false">IF(A137="","",IFERROR(INDEX(Cleanup_Rules!$E$6:$E$60,MATCH(TRIM(LOWER(Raw_Export!E137)),Cleanup_Rules!$D$6:$D$60,0)),"UNMAPPED"))</f>
        <v>HVAC</v>
      </c>
      <c r="F137" s="19" t="str">
        <f aca="false">IF(A137="","",IFERROR(INDEX(Cleanup_Rules!$H$6:$H$60,MATCH(TRIM(LOWER(Raw_Export!F137)),Cleanup_Rules!$G$6:$G$60,0)),"UNMAPPED"))</f>
        <v>Urgent</v>
      </c>
      <c r="G137" s="19" t="str">
        <f aca="false">IF(A137="","",IFERROR(INDEX(Cleanup_Rules!$K$6:$K$60,MATCH(TRIM(LOWER(Raw_Export!G137)),Cleanup_Rules!$J$6:$J$60,0)),"UNMAPPED"))</f>
        <v>CoolAir HVAC</v>
      </c>
      <c r="H137" s="19" t="str">
        <f aca="false">IF(A137="","",IFERROR(INDEX(Cleanup_Rules!$N$6:$N$60,MATCH(TRIM(LOWER(Raw_Export!H137)),Cleanup_Rules!$M$6:$M$60,0)),"UNMAPPED"))</f>
        <v>Completed</v>
      </c>
      <c r="I137" s="32" t="n">
        <f aca="false">IF(OR(A137="",Raw_Export!I137=""),"",Raw_Export!I137)</f>
        <v>46247</v>
      </c>
      <c r="J137" s="34" t="n">
        <f aca="false">IF(A137="","",IF(Raw_Export!J137="",0,IF(ISNUMBER(Raw_Export!J137),Raw_Export!J137,VALUE(SUBSTITUTE(SUBSTITUTE(Raw_Export!J137,"$",""),",","")))))</f>
        <v>1185.55</v>
      </c>
      <c r="K137" s="20" t="str">
        <f aca="false">IF(A137="","",IF(COUNTIF($A$6:A137,A137)&gt;1,"Duplicate",""))</f>
        <v/>
      </c>
      <c r="L137" s="19" t="str">
        <f aca="false">IF(A137="","",IF(AND(H137="Completed",I137=""),"No completion date",IF(AND(I137&lt;&gt;"",I137&lt;B137),"Completed before created","")))</f>
        <v/>
      </c>
      <c r="M137" s="20" t="str">
        <f aca="false">IF(A137="","",IF(K137="Duplicate","No","Yes"))</f>
        <v>Yes</v>
      </c>
      <c r="N137" s="20" t="n">
        <f aca="false">IF(OR(A137="",H137&lt;&gt;"Completed",L137&lt;&gt;""),"",I137-B137)</f>
        <v>7</v>
      </c>
      <c r="O137" s="20" t="n">
        <f aca="false">IF(A137="","",IFERROR(INDEX(Cleanup_Rules!$Q$6:$Q$8,MATCH(F137,Cleanup_Rules!$P$6:$P$8,0)),""))</f>
        <v>3</v>
      </c>
      <c r="P137" s="20" t="str">
        <f aca="false">IF(OR(N137="",O137=""),"",IF(N137&lt;=O137,"Yes","No"))</f>
        <v>No</v>
      </c>
      <c r="Q137" s="19" t="str">
        <f aca="false">IF(A137="","",MID(IF(NOT(EXACT(TRIM(Raw_Export!C137),D137))," · property","")&amp;IF(NOT(EXACT(TRIM(Raw_Export!E137),E137))," · category","")&amp;IF(NOT(EXACT(TRIM(Raw_Export!F137),F137))," · priority","")&amp;IF(NOT(EXACT(TRIM(Raw_Export!G137),G137))," · vendor","")&amp;IF(NOT(EXACT(TRIM(Raw_Export!H137),H137))," · status","")&amp;IF(ISTEXT(Raw_Export!J137)," · cost was text",""),4,200))</f>
        <v/>
      </c>
      <c r="R137" s="20" t="n">
        <f aca="false">IF(A137="","",IF(OR(LEN(Q137)&gt;0,K137&lt;&gt;"",L137&lt;&gt;""),1,0))</f>
        <v>0</v>
      </c>
    </row>
    <row r="138" customFormat="false" ht="15" hidden="false" customHeight="false" outlineLevel="0" collapsed="false">
      <c r="A138" s="19" t="str">
        <f aca="false">IF(Raw_Export!A138="","",Raw_Export!A138)</f>
        <v>WO-24347</v>
      </c>
      <c r="B138" s="32" t="n">
        <f aca="false">IF(A138="","",Raw_Export!B138)</f>
        <v>46241</v>
      </c>
      <c r="C138" s="33" t="n">
        <f aca="false">IF(A138="","",DATE(YEAR(B138),MONTH(B138),1))</f>
        <v>46235</v>
      </c>
      <c r="D138" s="19" t="str">
        <f aca="false">IF(A138="","",IFERROR(INDEX(Cleanup_Rules!$B$6:$B$60,MATCH(TRIM(LOWER(Raw_Export!C138)),Cleanup_Rules!$A$6:$A$60,0)),"UNMAPPED"))</f>
        <v>Oakview Apartments</v>
      </c>
      <c r="E138" s="19" t="str">
        <f aca="false">IF(A138="","",IFERROR(INDEX(Cleanup_Rules!$E$6:$E$60,MATCH(TRIM(LOWER(Raw_Export!E138)),Cleanup_Rules!$D$6:$D$60,0)),"UNMAPPED"))</f>
        <v>Plumbing</v>
      </c>
      <c r="F138" s="19" t="str">
        <f aca="false">IF(A138="","",IFERROR(INDEX(Cleanup_Rules!$H$6:$H$60,MATCH(TRIM(LOWER(Raw_Export!F138)),Cleanup_Rules!$G$6:$G$60,0)),"UNMAPPED"))</f>
        <v>Urgent</v>
      </c>
      <c r="G138" s="19" t="str">
        <f aca="false">IF(A138="","",IFERROR(INDEX(Cleanup_Rules!$K$6:$K$60,MATCH(TRIM(LOWER(Raw_Export!G138)),Cleanup_Rules!$J$6:$J$60,0)),"UNMAPPED"))</f>
        <v>In-house Maintenance</v>
      </c>
      <c r="H138" s="19" t="str">
        <f aca="false">IF(A138="","",IFERROR(INDEX(Cleanup_Rules!$N$6:$N$60,MATCH(TRIM(LOWER(Raw_Export!H138)),Cleanup_Rules!$M$6:$M$60,0)),"UNMAPPED"))</f>
        <v>Completed</v>
      </c>
      <c r="I138" s="32" t="n">
        <f aca="false">IF(OR(A138="",Raw_Export!I138=""),"",Raw_Export!I138)</f>
        <v>46244</v>
      </c>
      <c r="J138" s="34" t="n">
        <f aca="false">IF(A138="","",IF(Raw_Export!J138="",0,IF(ISNUMBER(Raw_Export!J138),Raw_Export!J138,VALUE(SUBSTITUTE(SUBSTITUTE(Raw_Export!J138,"$",""),",","")))))</f>
        <v>102.17</v>
      </c>
      <c r="K138" s="20" t="str">
        <f aca="false">IF(A138="","",IF(COUNTIF($A$6:A138,A138)&gt;1,"Duplicate",""))</f>
        <v/>
      </c>
      <c r="L138" s="19" t="str">
        <f aca="false">IF(A138="","",IF(AND(H138="Completed",I138=""),"No completion date",IF(AND(I138&lt;&gt;"",I138&lt;B138),"Completed before created","")))</f>
        <v/>
      </c>
      <c r="M138" s="20" t="str">
        <f aca="false">IF(A138="","",IF(K138="Duplicate","No","Yes"))</f>
        <v>Yes</v>
      </c>
      <c r="N138" s="20" t="n">
        <f aca="false">IF(OR(A138="",H138&lt;&gt;"Completed",L138&lt;&gt;""),"",I138-B138)</f>
        <v>3</v>
      </c>
      <c r="O138" s="20" t="n">
        <f aca="false">IF(A138="","",IFERROR(INDEX(Cleanup_Rules!$Q$6:$Q$8,MATCH(F138,Cleanup_Rules!$P$6:$P$8,0)),""))</f>
        <v>3</v>
      </c>
      <c r="P138" s="20" t="str">
        <f aca="false">IF(OR(N138="",O138=""),"",IF(N138&lt;=O138,"Yes","No"))</f>
        <v>Yes</v>
      </c>
      <c r="Q138" s="19" t="str">
        <f aca="false">IF(A138="","",MID(IF(NOT(EXACT(TRIM(Raw_Export!C138),D138))," · property","")&amp;IF(NOT(EXACT(TRIM(Raw_Export!E138),E138))," · category","")&amp;IF(NOT(EXACT(TRIM(Raw_Export!F138),F138))," · priority","")&amp;IF(NOT(EXACT(TRIM(Raw_Export!G138),G138))," · vendor","")&amp;IF(NOT(EXACT(TRIM(Raw_Export!H138),H138))," · status","")&amp;IF(ISTEXT(Raw_Export!J138)," · cost was text",""),4,200))</f>
        <v>category</v>
      </c>
      <c r="R138" s="20" t="n">
        <f aca="false">IF(A138="","",IF(OR(LEN(Q138)&gt;0,K138&lt;&gt;"",L138&lt;&gt;""),1,0))</f>
        <v>1</v>
      </c>
    </row>
    <row r="139" customFormat="false" ht="15" hidden="false" customHeight="false" outlineLevel="0" collapsed="false">
      <c r="A139" s="19" t="str">
        <f aca="false">IF(Raw_Export!A139="","",Raw_Export!A139)</f>
        <v>WO-24350</v>
      </c>
      <c r="B139" s="32" t="n">
        <f aca="false">IF(A139="","",Raw_Export!B139)</f>
        <v>46241</v>
      </c>
      <c r="C139" s="33" t="n">
        <f aca="false">IF(A139="","",DATE(YEAR(B139),MONTH(B139),1))</f>
        <v>46235</v>
      </c>
      <c r="D139" s="19" t="str">
        <f aca="false">IF(A139="","",IFERROR(INDEX(Cleanup_Rules!$B$6:$B$60,MATCH(TRIM(LOWER(Raw_Export!C139)),Cleanup_Rules!$A$6:$A$60,0)),"UNMAPPED"))</f>
        <v>Oakview Apartments</v>
      </c>
      <c r="E139" s="19" t="str">
        <f aca="false">IF(A139="","",IFERROR(INDEX(Cleanup_Rules!$E$6:$E$60,MATCH(TRIM(LOWER(Raw_Export!E139)),Cleanup_Rules!$D$6:$D$60,0)),"UNMAPPED"))</f>
        <v>Appliance</v>
      </c>
      <c r="F139" s="19" t="str">
        <f aca="false">IF(A139="","",IFERROR(INDEX(Cleanup_Rules!$H$6:$H$60,MATCH(TRIM(LOWER(Raw_Export!F139)),Cleanup_Rules!$G$6:$G$60,0)),"UNMAPPED"))</f>
        <v>Routine</v>
      </c>
      <c r="G139" s="19" t="str">
        <f aca="false">IF(A139="","",IFERROR(INDEX(Cleanup_Rules!$K$6:$K$60,MATCH(TRIM(LOWER(Raw_Export!G139)),Cleanup_Rules!$J$6:$J$60,0)),"UNMAPPED"))</f>
        <v>In-house Maintenance</v>
      </c>
      <c r="H139" s="19" t="str">
        <f aca="false">IF(A139="","",IFERROR(INDEX(Cleanup_Rules!$N$6:$N$60,MATCH(TRIM(LOWER(Raw_Export!H139)),Cleanup_Rules!$M$6:$M$60,0)),"UNMAPPED"))</f>
        <v>Completed</v>
      </c>
      <c r="I139" s="32" t="n">
        <f aca="false">IF(OR(A139="",Raw_Export!I139=""),"",Raw_Export!I139)</f>
        <v>46245</v>
      </c>
      <c r="J139" s="34" t="n">
        <f aca="false">IF(A139="","",IF(Raw_Export!J139="",0,IF(ISNUMBER(Raw_Export!J139),Raw_Export!J139,VALUE(SUBSTITUTE(SUBSTITUTE(Raw_Export!J139,"$",""),",","")))))</f>
        <v>133.99</v>
      </c>
      <c r="K139" s="20" t="str">
        <f aca="false">IF(A139="","",IF(COUNTIF($A$6:A139,A139)&gt;1,"Duplicate",""))</f>
        <v/>
      </c>
      <c r="L139" s="19" t="str">
        <f aca="false">IF(A139="","",IF(AND(H139="Completed",I139=""),"No completion date",IF(AND(I139&lt;&gt;"",I139&lt;B139),"Completed before created","")))</f>
        <v/>
      </c>
      <c r="M139" s="20" t="str">
        <f aca="false">IF(A139="","",IF(K139="Duplicate","No","Yes"))</f>
        <v>Yes</v>
      </c>
      <c r="N139" s="20" t="n">
        <f aca="false">IF(OR(A139="",H139&lt;&gt;"Completed",L139&lt;&gt;""),"",I139-B139)</f>
        <v>4</v>
      </c>
      <c r="O139" s="20" t="n">
        <f aca="false">IF(A139="","",IFERROR(INDEX(Cleanup_Rules!$Q$6:$Q$8,MATCH(F139,Cleanup_Rules!$P$6:$P$8,0)),""))</f>
        <v>7</v>
      </c>
      <c r="P139" s="20" t="str">
        <f aca="false">IF(OR(N139="",O139=""),"",IF(N139&lt;=O139,"Yes","No"))</f>
        <v>Yes</v>
      </c>
      <c r="Q139" s="19" t="str">
        <f aca="false">IF(A139="","",MID(IF(NOT(EXACT(TRIM(Raw_Export!C139),D139))," · property","")&amp;IF(NOT(EXACT(TRIM(Raw_Export!E139),E139))," · category","")&amp;IF(NOT(EXACT(TRIM(Raw_Export!F139),F139))," · priority","")&amp;IF(NOT(EXACT(TRIM(Raw_Export!G139),G139))," · vendor","")&amp;IF(NOT(EXACT(TRIM(Raw_Export!H139),H139))," · status","")&amp;IF(ISTEXT(Raw_Export!J139)," · cost was text",""),4,200))</f>
        <v>status · cost was text</v>
      </c>
      <c r="R139" s="20" t="n">
        <f aca="false">IF(A139="","",IF(OR(LEN(Q139)&gt;0,K139&lt;&gt;"",L139&lt;&gt;""),1,0))</f>
        <v>1</v>
      </c>
    </row>
    <row r="140" customFormat="false" ht="15" hidden="false" customHeight="false" outlineLevel="0" collapsed="false">
      <c r="A140" s="19" t="str">
        <f aca="false">IF(Raw_Export!A140="","",Raw_Export!A140)</f>
        <v>WO-24352</v>
      </c>
      <c r="B140" s="32" t="n">
        <f aca="false">IF(A140="","",Raw_Export!B140)</f>
        <v>46241</v>
      </c>
      <c r="C140" s="33" t="n">
        <f aca="false">IF(A140="","",DATE(YEAR(B140),MONTH(B140),1))</f>
        <v>46235</v>
      </c>
      <c r="D140" s="19" t="str">
        <f aca="false">IF(A140="","",IFERROR(INDEX(Cleanup_Rules!$B$6:$B$60,MATCH(TRIM(LOWER(Raw_Export!C140)),Cleanup_Rules!$A$6:$A$60,0)),"UNMAPPED"))</f>
        <v>Cedar Ridge Apartments</v>
      </c>
      <c r="E140" s="19" t="str">
        <f aca="false">IF(A140="","",IFERROR(INDEX(Cleanup_Rules!$E$6:$E$60,MATCH(TRIM(LOWER(Raw_Export!E140)),Cleanup_Rules!$D$6:$D$60,0)),"UNMAPPED"))</f>
        <v>HVAC</v>
      </c>
      <c r="F140" s="19" t="str">
        <f aca="false">IF(A140="","",IFERROR(INDEX(Cleanup_Rules!$H$6:$H$60,MATCH(TRIM(LOWER(Raw_Export!F140)),Cleanup_Rules!$G$6:$G$60,0)),"UNMAPPED"))</f>
        <v>Routine</v>
      </c>
      <c r="G140" s="19" t="str">
        <f aca="false">IF(A140="","",IFERROR(INDEX(Cleanup_Rules!$K$6:$K$60,MATCH(TRIM(LOWER(Raw_Export!G140)),Cleanup_Rules!$J$6:$J$60,0)),"UNMAPPED"))</f>
        <v>In-house Maintenance</v>
      </c>
      <c r="H140" s="19" t="str">
        <f aca="false">IF(A140="","",IFERROR(INDEX(Cleanup_Rules!$N$6:$N$60,MATCH(TRIM(LOWER(Raw_Export!H140)),Cleanup_Rules!$M$6:$M$60,0)),"UNMAPPED"))</f>
        <v>Completed</v>
      </c>
      <c r="I140" s="32" t="n">
        <f aca="false">IF(OR(A140="",Raw_Export!I140=""),"",Raw_Export!I140)</f>
        <v>46241</v>
      </c>
      <c r="J140" s="34" t="n">
        <f aca="false">IF(A140="","",IF(Raw_Export!J140="",0,IF(ISNUMBER(Raw_Export!J140),Raw_Export!J140,VALUE(SUBSTITUTE(SUBSTITUTE(Raw_Export!J140,"$",""),",","")))))</f>
        <v>0</v>
      </c>
      <c r="K140" s="20" t="str">
        <f aca="false">IF(A140="","",IF(COUNTIF($A$6:A140,A140)&gt;1,"Duplicate",""))</f>
        <v/>
      </c>
      <c r="L140" s="19" t="str">
        <f aca="false">IF(A140="","",IF(AND(H140="Completed",I140=""),"No completion date",IF(AND(I140&lt;&gt;"",I140&lt;B140),"Completed before created","")))</f>
        <v/>
      </c>
      <c r="M140" s="20" t="str">
        <f aca="false">IF(A140="","",IF(K140="Duplicate","No","Yes"))</f>
        <v>Yes</v>
      </c>
      <c r="N140" s="20" t="n">
        <f aca="false">IF(OR(A140="",H140&lt;&gt;"Completed",L140&lt;&gt;""),"",I140-B140)</f>
        <v>0</v>
      </c>
      <c r="O140" s="20" t="n">
        <f aca="false">IF(A140="","",IFERROR(INDEX(Cleanup_Rules!$Q$6:$Q$8,MATCH(F140,Cleanup_Rules!$P$6:$P$8,0)),""))</f>
        <v>7</v>
      </c>
      <c r="P140" s="20" t="str">
        <f aca="false">IF(OR(N140="",O140=""),"",IF(N140&lt;=O140,"Yes","No"))</f>
        <v>Yes</v>
      </c>
      <c r="Q140" s="19" t="str">
        <f aca="false">IF(A140="","",MID(IF(NOT(EXACT(TRIM(Raw_Export!C140),D140))," · property","")&amp;IF(NOT(EXACT(TRIM(Raw_Export!E140),E140))," · category","")&amp;IF(NOT(EXACT(TRIM(Raw_Export!F140),F140))," · priority","")&amp;IF(NOT(EXACT(TRIM(Raw_Export!G140),G140))," · vendor","")&amp;IF(NOT(EXACT(TRIM(Raw_Export!H140),H140))," · status","")&amp;IF(ISTEXT(Raw_Export!J140)," · cost was text",""),4,200))</f>
        <v>category</v>
      </c>
      <c r="R140" s="20" t="n">
        <f aca="false">IF(A140="","",IF(OR(LEN(Q140)&gt;0,K140&lt;&gt;"",L140&lt;&gt;""),1,0))</f>
        <v>1</v>
      </c>
    </row>
    <row r="141" customFormat="false" ht="15" hidden="false" customHeight="false" outlineLevel="0" collapsed="false">
      <c r="A141" s="19" t="str">
        <f aca="false">IF(Raw_Export!A141="","",Raw_Export!A141)</f>
        <v>WO-24354</v>
      </c>
      <c r="B141" s="32" t="n">
        <f aca="false">IF(A141="","",Raw_Export!B141)</f>
        <v>46242</v>
      </c>
      <c r="C141" s="33" t="n">
        <f aca="false">IF(A141="","",DATE(YEAR(B141),MONTH(B141),1))</f>
        <v>46235</v>
      </c>
      <c r="D141" s="19" t="str">
        <f aca="false">IF(A141="","",IFERROR(INDEX(Cleanup_Rules!$B$6:$B$60,MATCH(TRIM(LOWER(Raw_Export!C141)),Cleanup_Rules!$A$6:$A$60,0)),"UNMAPPED"))</f>
        <v>Cedar Ridge Apartments</v>
      </c>
      <c r="E141" s="19" t="str">
        <f aca="false">IF(A141="","",IFERROR(INDEX(Cleanup_Rules!$E$6:$E$60,MATCH(TRIM(LOWER(Raw_Export!E141)),Cleanup_Rules!$D$6:$D$60,0)),"UNMAPPED"))</f>
        <v>Electrical</v>
      </c>
      <c r="F141" s="19" t="str">
        <f aca="false">IF(A141="","",IFERROR(INDEX(Cleanup_Rules!$H$6:$H$60,MATCH(TRIM(LOWER(Raw_Export!F141)),Cleanup_Rules!$G$6:$G$60,0)),"UNMAPPED"))</f>
        <v>Emergency</v>
      </c>
      <c r="G141" s="19" t="str">
        <f aca="false">IF(A141="","",IFERROR(INDEX(Cleanup_Rules!$K$6:$K$60,MATCH(TRIM(LOWER(Raw_Export!G141)),Cleanup_Rules!$J$6:$J$60,0)),"UNMAPPED"))</f>
        <v>In-house Maintenance</v>
      </c>
      <c r="H141" s="19" t="str">
        <f aca="false">IF(A141="","",IFERROR(INDEX(Cleanup_Rules!$N$6:$N$60,MATCH(TRIM(LOWER(Raw_Export!H141)),Cleanup_Rules!$M$6:$M$60,0)),"UNMAPPED"))</f>
        <v>Completed</v>
      </c>
      <c r="I141" s="32" t="n">
        <f aca="false">IF(OR(A141="",Raw_Export!I141=""),"",Raw_Export!I141)</f>
        <v>46243</v>
      </c>
      <c r="J141" s="34" t="n">
        <f aca="false">IF(A141="","",IF(Raw_Export!J141="",0,IF(ISNUMBER(Raw_Export!J141),Raw_Export!J141,VALUE(SUBSTITUTE(SUBSTITUTE(Raw_Export!J141,"$",""),",","")))))</f>
        <v>37.49</v>
      </c>
      <c r="K141" s="20" t="str">
        <f aca="false">IF(A141="","",IF(COUNTIF($A$6:A141,A141)&gt;1,"Duplicate",""))</f>
        <v/>
      </c>
      <c r="L141" s="19" t="str">
        <f aca="false">IF(A141="","",IF(AND(H141="Completed",I141=""),"No completion date",IF(AND(I141&lt;&gt;"",I141&lt;B141),"Completed before created","")))</f>
        <v/>
      </c>
      <c r="M141" s="20" t="str">
        <f aca="false">IF(A141="","",IF(K141="Duplicate","No","Yes"))</f>
        <v>Yes</v>
      </c>
      <c r="N141" s="20" t="n">
        <f aca="false">IF(OR(A141="",H141&lt;&gt;"Completed",L141&lt;&gt;""),"",I141-B141)</f>
        <v>1</v>
      </c>
      <c r="O141" s="20" t="n">
        <f aca="false">IF(A141="","",IFERROR(INDEX(Cleanup_Rules!$Q$6:$Q$8,MATCH(F141,Cleanup_Rules!$P$6:$P$8,0)),""))</f>
        <v>1</v>
      </c>
      <c r="P141" s="20" t="str">
        <f aca="false">IF(OR(N141="",O141=""),"",IF(N141&lt;=O141,"Yes","No"))</f>
        <v>Yes</v>
      </c>
      <c r="Q141" s="19" t="str">
        <f aca="false">IF(A141="","",MID(IF(NOT(EXACT(TRIM(Raw_Export!C141),D141))," · property","")&amp;IF(NOT(EXACT(TRIM(Raw_Export!E141),E141))," · category","")&amp;IF(NOT(EXACT(TRIM(Raw_Export!F141),F141))," · priority","")&amp;IF(NOT(EXACT(TRIM(Raw_Export!G141),G141))," · vendor","")&amp;IF(NOT(EXACT(TRIM(Raw_Export!H141),H141))," · status","")&amp;IF(ISTEXT(Raw_Export!J141)," · cost was text",""),4,200))</f>
        <v>category · status</v>
      </c>
      <c r="R141" s="20" t="n">
        <f aca="false">IF(A141="","",IF(OR(LEN(Q141)&gt;0,K141&lt;&gt;"",L141&lt;&gt;""),1,0))</f>
        <v>1</v>
      </c>
    </row>
    <row r="142" customFormat="false" ht="15" hidden="false" customHeight="false" outlineLevel="0" collapsed="false">
      <c r="A142" s="19" t="str">
        <f aca="false">IF(Raw_Export!A142="","",Raw_Export!A142)</f>
        <v>WO-24355</v>
      </c>
      <c r="B142" s="32" t="n">
        <f aca="false">IF(A142="","",Raw_Export!B142)</f>
        <v>46243</v>
      </c>
      <c r="C142" s="33" t="n">
        <f aca="false">IF(A142="","",DATE(YEAR(B142),MONTH(B142),1))</f>
        <v>46235</v>
      </c>
      <c r="D142" s="19" t="str">
        <f aca="false">IF(A142="","",IFERROR(INDEX(Cleanup_Rules!$B$6:$B$60,MATCH(TRIM(LOWER(Raw_Export!C142)),Cleanup_Rules!$A$6:$A$60,0)),"UNMAPPED"))</f>
        <v>Mill Creek Townhomes</v>
      </c>
      <c r="E142" s="19" t="str">
        <f aca="false">IF(A142="","",IFERROR(INDEX(Cleanup_Rules!$E$6:$E$60,MATCH(TRIM(LOWER(Raw_Export!E142)),Cleanup_Rules!$D$6:$D$60,0)),"UNMAPPED"))</f>
        <v>HVAC</v>
      </c>
      <c r="F142" s="19" t="str">
        <f aca="false">IF(A142="","",IFERROR(INDEX(Cleanup_Rules!$H$6:$H$60,MATCH(TRIM(LOWER(Raw_Export!F142)),Cleanup_Rules!$G$6:$G$60,0)),"UNMAPPED"))</f>
        <v>Urgent</v>
      </c>
      <c r="G142" s="19" t="str">
        <f aca="false">IF(A142="","",IFERROR(INDEX(Cleanup_Rules!$K$6:$K$60,MATCH(TRIM(LOWER(Raw_Export!G142)),Cleanup_Rules!$J$6:$J$60,0)),"UNMAPPED"))</f>
        <v>CoolAir HVAC</v>
      </c>
      <c r="H142" s="19" t="str">
        <f aca="false">IF(A142="","",IFERROR(INDEX(Cleanup_Rules!$N$6:$N$60,MATCH(TRIM(LOWER(Raw_Export!H142)),Cleanup_Rules!$M$6:$M$60,0)),"UNMAPPED"))</f>
        <v>Completed</v>
      </c>
      <c r="I142" s="32" t="n">
        <f aca="false">IF(OR(A142="",Raw_Export!I142=""),"",Raw_Export!I142)</f>
        <v>46248</v>
      </c>
      <c r="J142" s="34" t="n">
        <f aca="false">IF(A142="","",IF(Raw_Export!J142="",0,IF(ISNUMBER(Raw_Export!J142),Raw_Export!J142,VALUE(SUBSTITUTE(SUBSTITUTE(Raw_Export!J142,"$",""),",","")))))</f>
        <v>1144.09</v>
      </c>
      <c r="K142" s="20" t="str">
        <f aca="false">IF(A142="","",IF(COUNTIF($A$6:A142,A142)&gt;1,"Duplicate",""))</f>
        <v/>
      </c>
      <c r="L142" s="19" t="str">
        <f aca="false">IF(A142="","",IF(AND(H142="Completed",I142=""),"No completion date",IF(AND(I142&lt;&gt;"",I142&lt;B142),"Completed before created","")))</f>
        <v/>
      </c>
      <c r="M142" s="20" t="str">
        <f aca="false">IF(A142="","",IF(K142="Duplicate","No","Yes"))</f>
        <v>Yes</v>
      </c>
      <c r="N142" s="20" t="n">
        <f aca="false">IF(OR(A142="",H142&lt;&gt;"Completed",L142&lt;&gt;""),"",I142-B142)</f>
        <v>5</v>
      </c>
      <c r="O142" s="20" t="n">
        <f aca="false">IF(A142="","",IFERROR(INDEX(Cleanup_Rules!$Q$6:$Q$8,MATCH(F142,Cleanup_Rules!$P$6:$P$8,0)),""))</f>
        <v>3</v>
      </c>
      <c r="P142" s="20" t="str">
        <f aca="false">IF(OR(N142="",O142=""),"",IF(N142&lt;=O142,"Yes","No"))</f>
        <v>No</v>
      </c>
      <c r="Q142" s="19" t="str">
        <f aca="false">IF(A142="","",MID(IF(NOT(EXACT(TRIM(Raw_Export!C142),D142))," · property","")&amp;IF(NOT(EXACT(TRIM(Raw_Export!E142),E142))," · category","")&amp;IF(NOT(EXACT(TRIM(Raw_Export!F142),F142))," · priority","")&amp;IF(NOT(EXACT(TRIM(Raw_Export!G142),G142))," · vendor","")&amp;IF(NOT(EXACT(TRIM(Raw_Export!H142),H142))," · status","")&amp;IF(ISTEXT(Raw_Export!J142)," · cost was text",""),4,200))</f>
        <v>status</v>
      </c>
      <c r="R142" s="20" t="n">
        <f aca="false">IF(A142="","",IF(OR(LEN(Q142)&gt;0,K142&lt;&gt;"",L142&lt;&gt;""),1,0))</f>
        <v>1</v>
      </c>
    </row>
    <row r="143" customFormat="false" ht="15" hidden="false" customHeight="false" outlineLevel="0" collapsed="false">
      <c r="A143" s="19" t="str">
        <f aca="false">IF(Raw_Export!A143="","",Raw_Export!A143)</f>
        <v>WO-24358</v>
      </c>
      <c r="B143" s="32" t="n">
        <f aca="false">IF(A143="","",Raw_Export!B143)</f>
        <v>46243</v>
      </c>
      <c r="C143" s="33" t="n">
        <f aca="false">IF(A143="","",DATE(YEAR(B143),MONTH(B143),1))</f>
        <v>46235</v>
      </c>
      <c r="D143" s="19" t="str">
        <f aca="false">IF(A143="","",IFERROR(INDEX(Cleanup_Rules!$B$6:$B$60,MATCH(TRIM(LOWER(Raw_Export!C143)),Cleanup_Rules!$A$6:$A$60,0)),"UNMAPPED"))</f>
        <v>Harbor Point Lofts</v>
      </c>
      <c r="E143" s="19" t="str">
        <f aca="false">IF(A143="","",IFERROR(INDEX(Cleanup_Rules!$E$6:$E$60,MATCH(TRIM(LOWER(Raw_Export!E143)),Cleanup_Rules!$D$6:$D$60,0)),"UNMAPPED"))</f>
        <v>Pest Control</v>
      </c>
      <c r="F143" s="19" t="str">
        <f aca="false">IF(A143="","",IFERROR(INDEX(Cleanup_Rules!$H$6:$H$60,MATCH(TRIM(LOWER(Raw_Export!F143)),Cleanup_Rules!$G$6:$G$60,0)),"UNMAPPED"))</f>
        <v>Routine</v>
      </c>
      <c r="G143" s="19" t="str">
        <f aca="false">IF(A143="","",IFERROR(INDEX(Cleanup_Rules!$K$6:$K$60,MATCH(TRIM(LOWER(Raw_Export!G143)),Cleanup_Rules!$J$6:$J$60,0)),"UNMAPPED"))</f>
        <v>Shield Pest Control</v>
      </c>
      <c r="H143" s="19" t="str">
        <f aca="false">IF(A143="","",IFERROR(INDEX(Cleanup_Rules!$N$6:$N$60,MATCH(TRIM(LOWER(Raw_Export!H143)),Cleanup_Rules!$M$6:$M$60,0)),"UNMAPPED"))</f>
        <v>Completed</v>
      </c>
      <c r="I143" s="32" t="n">
        <f aca="false">IF(OR(A143="",Raw_Export!I143=""),"",Raw_Export!I143)</f>
        <v>46243</v>
      </c>
      <c r="J143" s="34" t="n">
        <f aca="false">IF(A143="","",IF(Raw_Export!J143="",0,IF(ISNUMBER(Raw_Export!J143),Raw_Export!J143,VALUE(SUBSTITUTE(SUBSTITUTE(Raw_Export!J143,"$",""),",","")))))</f>
        <v>253.38</v>
      </c>
      <c r="K143" s="20" t="str">
        <f aca="false">IF(A143="","",IF(COUNTIF($A$6:A143,A143)&gt;1,"Duplicate",""))</f>
        <v/>
      </c>
      <c r="L143" s="19" t="str">
        <f aca="false">IF(A143="","",IF(AND(H143="Completed",I143=""),"No completion date",IF(AND(I143&lt;&gt;"",I143&lt;B143),"Completed before created","")))</f>
        <v/>
      </c>
      <c r="M143" s="20" t="str">
        <f aca="false">IF(A143="","",IF(K143="Duplicate","No","Yes"))</f>
        <v>Yes</v>
      </c>
      <c r="N143" s="20" t="n">
        <f aca="false">IF(OR(A143="",H143&lt;&gt;"Completed",L143&lt;&gt;""),"",I143-B143)</f>
        <v>0</v>
      </c>
      <c r="O143" s="20" t="n">
        <f aca="false">IF(A143="","",IFERROR(INDEX(Cleanup_Rules!$Q$6:$Q$8,MATCH(F143,Cleanup_Rules!$P$6:$P$8,0)),""))</f>
        <v>7</v>
      </c>
      <c r="P143" s="20" t="str">
        <f aca="false">IF(OR(N143="",O143=""),"",IF(N143&lt;=O143,"Yes","No"))</f>
        <v>Yes</v>
      </c>
      <c r="Q143" s="19" t="str">
        <f aca="false">IF(A143="","",MID(IF(NOT(EXACT(TRIM(Raw_Export!C143),D143))," · property","")&amp;IF(NOT(EXACT(TRIM(Raw_Export!E143),E143))," · category","")&amp;IF(NOT(EXACT(TRIM(Raw_Export!F143),F143))," · priority","")&amp;IF(NOT(EXACT(TRIM(Raw_Export!G143),G143))," · vendor","")&amp;IF(NOT(EXACT(TRIM(Raw_Export!H143),H143))," · status","")&amp;IF(ISTEXT(Raw_Export!J143)," · cost was text",""),4,200))</f>
        <v>property</v>
      </c>
      <c r="R143" s="20" t="n">
        <f aca="false">IF(A143="","",IF(OR(LEN(Q143)&gt;0,K143&lt;&gt;"",L143&lt;&gt;""),1,0))</f>
        <v>1</v>
      </c>
    </row>
    <row r="144" customFormat="false" ht="15" hidden="false" customHeight="false" outlineLevel="0" collapsed="false">
      <c r="A144" s="19" t="str">
        <f aca="false">IF(Raw_Export!A144="","",Raw_Export!A144)</f>
        <v>WO-24361</v>
      </c>
      <c r="B144" s="32" t="n">
        <f aca="false">IF(A144="","",Raw_Export!B144)</f>
        <v>46243</v>
      </c>
      <c r="C144" s="33" t="n">
        <f aca="false">IF(A144="","",DATE(YEAR(B144),MONTH(B144),1))</f>
        <v>46235</v>
      </c>
      <c r="D144" s="19" t="str">
        <f aca="false">IF(A144="","",IFERROR(INDEX(Cleanup_Rules!$B$6:$B$60,MATCH(TRIM(LOWER(Raw_Export!C144)),Cleanup_Rules!$A$6:$A$60,0)),"UNMAPPED"))</f>
        <v>Harbor Point Lofts</v>
      </c>
      <c r="E144" s="19" t="str">
        <f aca="false">IF(A144="","",IFERROR(INDEX(Cleanup_Rules!$E$6:$E$60,MATCH(TRIM(LOWER(Raw_Export!E144)),Cleanup_Rules!$D$6:$D$60,0)),"UNMAPPED"))</f>
        <v>HVAC</v>
      </c>
      <c r="F144" s="19" t="str">
        <f aca="false">IF(A144="","",IFERROR(INDEX(Cleanup_Rules!$H$6:$H$60,MATCH(TRIM(LOWER(Raw_Export!F144)),Cleanup_Rules!$G$6:$G$60,0)),"UNMAPPED"))</f>
        <v>Urgent</v>
      </c>
      <c r="G144" s="19" t="str">
        <f aca="false">IF(A144="","",IFERROR(INDEX(Cleanup_Rules!$K$6:$K$60,MATCH(TRIM(LOWER(Raw_Export!G144)),Cleanup_Rules!$J$6:$J$60,0)),"UNMAPPED"))</f>
        <v>In-house Maintenance</v>
      </c>
      <c r="H144" s="19" t="str">
        <f aca="false">IF(A144="","",IFERROR(INDEX(Cleanup_Rules!$N$6:$N$60,MATCH(TRIM(LOWER(Raw_Export!H144)),Cleanup_Rules!$M$6:$M$60,0)),"UNMAPPED"))</f>
        <v>Completed</v>
      </c>
      <c r="I144" s="32" t="n">
        <f aca="false">IF(OR(A144="",Raw_Export!I144=""),"",Raw_Export!I144)</f>
        <v>46246</v>
      </c>
      <c r="J144" s="34" t="n">
        <f aca="false">IF(A144="","",IF(Raw_Export!J144="",0,IF(ISNUMBER(Raw_Export!J144),Raw_Export!J144,VALUE(SUBSTITUTE(SUBSTITUTE(Raw_Export!J144,"$",""),",","")))))</f>
        <v>0</v>
      </c>
      <c r="K144" s="20" t="str">
        <f aca="false">IF(A144="","",IF(COUNTIF($A$6:A144,A144)&gt;1,"Duplicate",""))</f>
        <v/>
      </c>
      <c r="L144" s="19" t="str">
        <f aca="false">IF(A144="","",IF(AND(H144="Completed",I144=""),"No completion date",IF(AND(I144&lt;&gt;"",I144&lt;B144),"Completed before created","")))</f>
        <v/>
      </c>
      <c r="M144" s="20" t="str">
        <f aca="false">IF(A144="","",IF(K144="Duplicate","No","Yes"))</f>
        <v>Yes</v>
      </c>
      <c r="N144" s="20" t="n">
        <f aca="false">IF(OR(A144="",H144&lt;&gt;"Completed",L144&lt;&gt;""),"",I144-B144)</f>
        <v>3</v>
      </c>
      <c r="O144" s="20" t="n">
        <f aca="false">IF(A144="","",IFERROR(INDEX(Cleanup_Rules!$Q$6:$Q$8,MATCH(F144,Cleanup_Rules!$P$6:$P$8,0)),""))</f>
        <v>3</v>
      </c>
      <c r="P144" s="20" t="str">
        <f aca="false">IF(OR(N144="",O144=""),"",IF(N144&lt;=O144,"Yes","No"))</f>
        <v>Yes</v>
      </c>
      <c r="Q144" s="19" t="str">
        <f aca="false">IF(A144="","",MID(IF(NOT(EXACT(TRIM(Raw_Export!C144),D144))," · property","")&amp;IF(NOT(EXACT(TRIM(Raw_Export!E144),E144))," · category","")&amp;IF(NOT(EXACT(TRIM(Raw_Export!F144),F144))," · priority","")&amp;IF(NOT(EXACT(TRIM(Raw_Export!G144),G144))," · vendor","")&amp;IF(NOT(EXACT(TRIM(Raw_Export!H144),H144))," · status","")&amp;IF(ISTEXT(Raw_Export!J144)," · cost was text",""),4,200))</f>
        <v>property</v>
      </c>
      <c r="R144" s="20" t="n">
        <f aca="false">IF(A144="","",IF(OR(LEN(Q144)&gt;0,K144&lt;&gt;"",L144&lt;&gt;""),1,0))</f>
        <v>1</v>
      </c>
    </row>
    <row r="145" customFormat="false" ht="15" hidden="false" customHeight="false" outlineLevel="0" collapsed="false">
      <c r="A145" s="19" t="str">
        <f aca="false">IF(Raw_Export!A145="","",Raw_Export!A145)</f>
        <v>WO-24364</v>
      </c>
      <c r="B145" s="32" t="n">
        <f aca="false">IF(A145="","",Raw_Export!B145)</f>
        <v>46243</v>
      </c>
      <c r="C145" s="33" t="n">
        <f aca="false">IF(A145="","",DATE(YEAR(B145),MONTH(B145),1))</f>
        <v>46235</v>
      </c>
      <c r="D145" s="19" t="str">
        <f aca="false">IF(A145="","",IFERROR(INDEX(Cleanup_Rules!$B$6:$B$60,MATCH(TRIM(LOWER(Raw_Export!C145)),Cleanup_Rules!$A$6:$A$60,0)),"UNMAPPED"))</f>
        <v>Cedar Ridge Apartments</v>
      </c>
      <c r="E145" s="19" t="str">
        <f aca="false">IF(A145="","",IFERROR(INDEX(Cleanup_Rules!$E$6:$E$60,MATCH(TRIM(LOWER(Raw_Export!E145)),Cleanup_Rules!$D$6:$D$60,0)),"UNMAPPED"))</f>
        <v>HVAC</v>
      </c>
      <c r="F145" s="19" t="str">
        <f aca="false">IF(A145="","",IFERROR(INDEX(Cleanup_Rules!$H$6:$H$60,MATCH(TRIM(LOWER(Raw_Export!F145)),Cleanup_Rules!$G$6:$G$60,0)),"UNMAPPED"))</f>
        <v>Urgent</v>
      </c>
      <c r="G145" s="19" t="str">
        <f aca="false">IF(A145="","",IFERROR(INDEX(Cleanup_Rules!$K$6:$K$60,MATCH(TRIM(LOWER(Raw_Export!G145)),Cleanup_Rules!$J$6:$J$60,0)),"UNMAPPED"))</f>
        <v>CoolAir HVAC</v>
      </c>
      <c r="H145" s="19" t="str">
        <f aca="false">IF(A145="","",IFERROR(INDEX(Cleanup_Rules!$N$6:$N$60,MATCH(TRIM(LOWER(Raw_Export!H145)),Cleanup_Rules!$M$6:$M$60,0)),"UNMAPPED"))</f>
        <v>Completed</v>
      </c>
      <c r="I145" s="32" t="n">
        <f aca="false">IF(OR(A145="",Raw_Export!I145=""),"",Raw_Export!I145)</f>
        <v>46244</v>
      </c>
      <c r="J145" s="34" t="n">
        <f aca="false">IF(A145="","",IF(Raw_Export!J145="",0,IF(ISNUMBER(Raw_Export!J145),Raw_Export!J145,VALUE(SUBSTITUTE(SUBSTITUTE(Raw_Export!J145,"$",""),",","")))))</f>
        <v>975.21</v>
      </c>
      <c r="K145" s="20" t="str">
        <f aca="false">IF(A145="","",IF(COUNTIF($A$6:A145,A145)&gt;1,"Duplicate",""))</f>
        <v/>
      </c>
      <c r="L145" s="19" t="str">
        <f aca="false">IF(A145="","",IF(AND(H145="Completed",I145=""),"No completion date",IF(AND(I145&lt;&gt;"",I145&lt;B145),"Completed before created","")))</f>
        <v/>
      </c>
      <c r="M145" s="20" t="str">
        <f aca="false">IF(A145="","",IF(K145="Duplicate","No","Yes"))</f>
        <v>Yes</v>
      </c>
      <c r="N145" s="20" t="n">
        <f aca="false">IF(OR(A145="",H145&lt;&gt;"Completed",L145&lt;&gt;""),"",I145-B145)</f>
        <v>1</v>
      </c>
      <c r="O145" s="20" t="n">
        <f aca="false">IF(A145="","",IFERROR(INDEX(Cleanup_Rules!$Q$6:$Q$8,MATCH(F145,Cleanup_Rules!$P$6:$P$8,0)),""))</f>
        <v>3</v>
      </c>
      <c r="P145" s="20" t="str">
        <f aca="false">IF(OR(N145="",O145=""),"",IF(N145&lt;=O145,"Yes","No"))</f>
        <v>Yes</v>
      </c>
      <c r="Q145" s="19" t="str">
        <f aca="false">IF(A145="","",MID(IF(NOT(EXACT(TRIM(Raw_Export!C145),D145))," · property","")&amp;IF(NOT(EXACT(TRIM(Raw_Export!E145),E145))," · category","")&amp;IF(NOT(EXACT(TRIM(Raw_Export!F145),F145))," · priority","")&amp;IF(NOT(EXACT(TRIM(Raw_Export!G145),G145))," · vendor","")&amp;IF(NOT(EXACT(TRIM(Raw_Export!H145),H145))," · status","")&amp;IF(ISTEXT(Raw_Export!J145)," · cost was text",""),4,200))</f>
        <v/>
      </c>
      <c r="R145" s="20" t="n">
        <f aca="false">IF(A145="","",IF(OR(LEN(Q145)&gt;0,K145&lt;&gt;"",L145&lt;&gt;""),1,0))</f>
        <v>0</v>
      </c>
    </row>
    <row r="146" customFormat="false" ht="15" hidden="false" customHeight="false" outlineLevel="0" collapsed="false">
      <c r="A146" s="19" t="str">
        <f aca="false">IF(Raw_Export!A146="","",Raw_Export!A146)</f>
        <v>WO-24367</v>
      </c>
      <c r="B146" s="32" t="n">
        <f aca="false">IF(A146="","",Raw_Export!B146)</f>
        <v>46244</v>
      </c>
      <c r="C146" s="33" t="n">
        <f aca="false">IF(A146="","",DATE(YEAR(B146),MONTH(B146),1))</f>
        <v>46235</v>
      </c>
      <c r="D146" s="19" t="str">
        <f aca="false">IF(A146="","",IFERROR(INDEX(Cleanup_Rules!$B$6:$B$60,MATCH(TRIM(LOWER(Raw_Export!C146)),Cleanup_Rules!$A$6:$A$60,0)),"UNMAPPED"))</f>
        <v>Cedar Ridge Apartments</v>
      </c>
      <c r="E146" s="19" t="str">
        <f aca="false">IF(A146="","",IFERROR(INDEX(Cleanup_Rules!$E$6:$E$60,MATCH(TRIM(LOWER(Raw_Export!E146)),Cleanup_Rules!$D$6:$D$60,0)),"UNMAPPED"))</f>
        <v>HVAC</v>
      </c>
      <c r="F146" s="19" t="str">
        <f aca="false">IF(A146="","",IFERROR(INDEX(Cleanup_Rules!$H$6:$H$60,MATCH(TRIM(LOWER(Raw_Export!F146)),Cleanup_Rules!$G$6:$G$60,0)),"UNMAPPED"))</f>
        <v>Routine</v>
      </c>
      <c r="G146" s="19" t="str">
        <f aca="false">IF(A146="","",IFERROR(INDEX(Cleanup_Rules!$K$6:$K$60,MATCH(TRIM(LOWER(Raw_Export!G146)),Cleanup_Rules!$J$6:$J$60,0)),"UNMAPPED"))</f>
        <v>In-house Maintenance</v>
      </c>
      <c r="H146" s="19" t="str">
        <f aca="false">IF(A146="","",IFERROR(INDEX(Cleanup_Rules!$N$6:$N$60,MATCH(TRIM(LOWER(Raw_Export!H146)),Cleanup_Rules!$M$6:$M$60,0)),"UNMAPPED"))</f>
        <v>Completed</v>
      </c>
      <c r="I146" s="32" t="n">
        <f aca="false">IF(OR(A146="",Raw_Export!I146=""),"",Raw_Export!I146)</f>
        <v>46214</v>
      </c>
      <c r="J146" s="34" t="n">
        <f aca="false">IF(A146="","",IF(Raw_Export!J146="",0,IF(ISNUMBER(Raw_Export!J146),Raw_Export!J146,VALUE(SUBSTITUTE(SUBSTITUTE(Raw_Export!J146,"$",""),",","")))))</f>
        <v>37.3</v>
      </c>
      <c r="K146" s="20" t="str">
        <f aca="false">IF(A146="","",IF(COUNTIF($A$6:A146,A146)&gt;1,"Duplicate",""))</f>
        <v/>
      </c>
      <c r="L146" s="19" t="str">
        <f aca="false">IF(A146="","",IF(AND(H146="Completed",I146=""),"No completion date",IF(AND(I146&lt;&gt;"",I146&lt;B146),"Completed before created","")))</f>
        <v>Completed before created</v>
      </c>
      <c r="M146" s="20" t="str">
        <f aca="false">IF(A146="","",IF(K146="Duplicate","No","Yes"))</f>
        <v>Yes</v>
      </c>
      <c r="N146" s="20" t="str">
        <f aca="false">IF(OR(A146="",H146&lt;&gt;"Completed",L146&lt;&gt;""),"",I146-B146)</f>
        <v/>
      </c>
      <c r="O146" s="20" t="n">
        <f aca="false">IF(A146="","",IFERROR(INDEX(Cleanup_Rules!$Q$6:$Q$8,MATCH(F146,Cleanup_Rules!$P$6:$P$8,0)),""))</f>
        <v>7</v>
      </c>
      <c r="P146" s="20" t="str">
        <f aca="false">IF(OR(N146="",O146=""),"",IF(N146&lt;=O146,"Yes","No"))</f>
        <v/>
      </c>
      <c r="Q146" s="19" t="str">
        <f aca="false">IF(A146="","",MID(IF(NOT(EXACT(TRIM(Raw_Export!C146),D146))," · property","")&amp;IF(NOT(EXACT(TRIM(Raw_Export!E146),E146))," · category","")&amp;IF(NOT(EXACT(TRIM(Raw_Export!F146),F146))," · priority","")&amp;IF(NOT(EXACT(TRIM(Raw_Export!G146),G146))," · vendor","")&amp;IF(NOT(EXACT(TRIM(Raw_Export!H146),H146))," · status","")&amp;IF(ISTEXT(Raw_Export!J146)," · cost was text",""),4,200))</f>
        <v>priority · status</v>
      </c>
      <c r="R146" s="20" t="n">
        <f aca="false">IF(A146="","",IF(OR(LEN(Q146)&gt;0,K146&lt;&gt;"",L146&lt;&gt;""),1,0))</f>
        <v>1</v>
      </c>
    </row>
    <row r="147" customFormat="false" ht="15" hidden="false" customHeight="false" outlineLevel="0" collapsed="false">
      <c r="A147" s="19" t="str">
        <f aca="false">IF(Raw_Export!A147="","",Raw_Export!A147)</f>
        <v>WO-24369</v>
      </c>
      <c r="B147" s="32" t="n">
        <f aca="false">IF(A147="","",Raw_Export!B147)</f>
        <v>46244</v>
      </c>
      <c r="C147" s="33" t="n">
        <f aca="false">IF(A147="","",DATE(YEAR(B147),MONTH(B147),1))</f>
        <v>46235</v>
      </c>
      <c r="D147" s="19" t="str">
        <f aca="false">IF(A147="","",IFERROR(INDEX(Cleanup_Rules!$B$6:$B$60,MATCH(TRIM(LOWER(Raw_Export!C147)),Cleanup_Rules!$A$6:$A$60,0)),"UNMAPPED"))</f>
        <v>Cedar Ridge Apartments</v>
      </c>
      <c r="E147" s="19" t="str">
        <f aca="false">IF(A147="","",IFERROR(INDEX(Cleanup_Rules!$E$6:$E$60,MATCH(TRIM(LOWER(Raw_Export!E147)),Cleanup_Rules!$D$6:$D$60,0)),"UNMAPPED"))</f>
        <v>HVAC</v>
      </c>
      <c r="F147" s="19" t="str">
        <f aca="false">IF(A147="","",IFERROR(INDEX(Cleanup_Rules!$H$6:$H$60,MATCH(TRIM(LOWER(Raw_Export!F147)),Cleanup_Rules!$G$6:$G$60,0)),"UNMAPPED"))</f>
        <v>Urgent</v>
      </c>
      <c r="G147" s="19" t="str">
        <f aca="false">IF(A147="","",IFERROR(INDEX(Cleanup_Rules!$K$6:$K$60,MATCH(TRIM(LOWER(Raw_Export!G147)),Cleanup_Rules!$J$6:$J$60,0)),"UNMAPPED"))</f>
        <v>CoolAir HVAC</v>
      </c>
      <c r="H147" s="19" t="str">
        <f aca="false">IF(A147="","",IFERROR(INDEX(Cleanup_Rules!$N$6:$N$60,MATCH(TRIM(LOWER(Raw_Export!H147)),Cleanup_Rules!$M$6:$M$60,0)),"UNMAPPED"))</f>
        <v>Completed</v>
      </c>
      <c r="I147" s="32" t="str">
        <f aca="false">IF(OR(A147="",Raw_Export!I147=""),"",Raw_Export!I147)</f>
        <v/>
      </c>
      <c r="J147" s="34" t="n">
        <f aca="false">IF(A147="","",IF(Raw_Export!J147="",0,IF(ISNUMBER(Raw_Export!J147),Raw_Export!J147,VALUE(SUBSTITUTE(SUBSTITUTE(Raw_Export!J147,"$",""),",","")))))</f>
        <v>204.47</v>
      </c>
      <c r="K147" s="20" t="str">
        <f aca="false">IF(A147="","",IF(COUNTIF($A$6:A147,A147)&gt;1,"Duplicate",""))</f>
        <v/>
      </c>
      <c r="L147" s="19" t="str">
        <f aca="false">IF(A147="","",IF(AND(H147="Completed",I147=""),"No completion date",IF(AND(I147&lt;&gt;"",I147&lt;B147),"Completed before created","")))</f>
        <v>No completion date</v>
      </c>
      <c r="M147" s="20" t="str">
        <f aca="false">IF(A147="","",IF(K147="Duplicate","No","Yes"))</f>
        <v>Yes</v>
      </c>
      <c r="N147" s="20" t="str">
        <f aca="false">IF(OR(A147="",H147&lt;&gt;"Completed",L147&lt;&gt;""),"",I147-B147)</f>
        <v/>
      </c>
      <c r="O147" s="20" t="n">
        <f aca="false">IF(A147="","",IFERROR(INDEX(Cleanup_Rules!$Q$6:$Q$8,MATCH(F147,Cleanup_Rules!$P$6:$P$8,0)),""))</f>
        <v>3</v>
      </c>
      <c r="P147" s="20" t="str">
        <f aca="false">IF(OR(N147="",O147=""),"",IF(N147&lt;=O147,"Yes","No"))</f>
        <v/>
      </c>
      <c r="Q147" s="19" t="str">
        <f aca="false">IF(A147="","",MID(IF(NOT(EXACT(TRIM(Raw_Export!C147),D147))," · property","")&amp;IF(NOT(EXACT(TRIM(Raw_Export!E147),E147))," · category","")&amp;IF(NOT(EXACT(TRIM(Raw_Export!F147),F147))," · priority","")&amp;IF(NOT(EXACT(TRIM(Raw_Export!G147),G147))," · vendor","")&amp;IF(NOT(EXACT(TRIM(Raw_Export!H147),H147))," · status","")&amp;IF(ISTEXT(Raw_Export!J147)," · cost was text",""),4,200))</f>
        <v>category · cost was text</v>
      </c>
      <c r="R147" s="20" t="n">
        <f aca="false">IF(A147="","",IF(OR(LEN(Q147)&gt;0,K147&lt;&gt;"",L147&lt;&gt;""),1,0))</f>
        <v>1</v>
      </c>
    </row>
    <row r="148" customFormat="false" ht="15" hidden="false" customHeight="false" outlineLevel="0" collapsed="false">
      <c r="A148" s="19" t="str">
        <f aca="false">IF(Raw_Export!A148="","",Raw_Export!A148)</f>
        <v>WO-24371</v>
      </c>
      <c r="B148" s="32" t="n">
        <f aca="false">IF(A148="","",Raw_Export!B148)</f>
        <v>46244</v>
      </c>
      <c r="C148" s="33" t="n">
        <f aca="false">IF(A148="","",DATE(YEAR(B148),MONTH(B148),1))</f>
        <v>46235</v>
      </c>
      <c r="D148" s="19" t="str">
        <f aca="false">IF(A148="","",IFERROR(INDEX(Cleanup_Rules!$B$6:$B$60,MATCH(TRIM(LOWER(Raw_Export!C148)),Cleanup_Rules!$A$6:$A$60,0)),"UNMAPPED"))</f>
        <v>Cedar Ridge Apartments</v>
      </c>
      <c r="E148" s="19" t="str">
        <f aca="false">IF(A148="","",IFERROR(INDEX(Cleanup_Rules!$E$6:$E$60,MATCH(TRIM(LOWER(Raw_Export!E148)),Cleanup_Rules!$D$6:$D$60,0)),"UNMAPPED"))</f>
        <v>Plumbing</v>
      </c>
      <c r="F148" s="19" t="str">
        <f aca="false">IF(A148="","",IFERROR(INDEX(Cleanup_Rules!$H$6:$H$60,MATCH(TRIM(LOWER(Raw_Export!F148)),Cleanup_Rules!$G$6:$G$60,0)),"UNMAPPED"))</f>
        <v>Routine</v>
      </c>
      <c r="G148" s="19" t="str">
        <f aca="false">IF(A148="","",IFERROR(INDEX(Cleanup_Rules!$K$6:$K$60,MATCH(TRIM(LOWER(Raw_Export!G148)),Cleanup_Rules!$J$6:$J$60,0)),"UNMAPPED"))</f>
        <v>FastFlow Plumbing</v>
      </c>
      <c r="H148" s="19" t="str">
        <f aca="false">IF(A148="","",IFERROR(INDEX(Cleanup_Rules!$N$6:$N$60,MATCH(TRIM(LOWER(Raw_Export!H148)),Cleanup_Rules!$M$6:$M$60,0)),"UNMAPPED"))</f>
        <v>Completed</v>
      </c>
      <c r="I148" s="32" t="n">
        <f aca="false">IF(OR(A148="",Raw_Export!I148=""),"",Raw_Export!I148)</f>
        <v>46255</v>
      </c>
      <c r="J148" s="34" t="n">
        <f aca="false">IF(A148="","",IF(Raw_Export!J148="",0,IF(ISNUMBER(Raw_Export!J148),Raw_Export!J148,VALUE(SUBSTITUTE(SUBSTITUTE(Raw_Export!J148,"$",""),",","")))))</f>
        <v>820.43</v>
      </c>
      <c r="K148" s="20" t="str">
        <f aca="false">IF(A148="","",IF(COUNTIF($A$6:A148,A148)&gt;1,"Duplicate",""))</f>
        <v/>
      </c>
      <c r="L148" s="19" t="str">
        <f aca="false">IF(A148="","",IF(AND(H148="Completed",I148=""),"No completion date",IF(AND(I148&lt;&gt;"",I148&lt;B148),"Completed before created","")))</f>
        <v/>
      </c>
      <c r="M148" s="20" t="str">
        <f aca="false">IF(A148="","",IF(K148="Duplicate","No","Yes"))</f>
        <v>Yes</v>
      </c>
      <c r="N148" s="20" t="n">
        <f aca="false">IF(OR(A148="",H148&lt;&gt;"Completed",L148&lt;&gt;""),"",I148-B148)</f>
        <v>11</v>
      </c>
      <c r="O148" s="20" t="n">
        <f aca="false">IF(A148="","",IFERROR(INDEX(Cleanup_Rules!$Q$6:$Q$8,MATCH(F148,Cleanup_Rules!$P$6:$P$8,0)),""))</f>
        <v>7</v>
      </c>
      <c r="P148" s="20" t="str">
        <f aca="false">IF(OR(N148="",O148=""),"",IF(N148&lt;=O148,"Yes","No"))</f>
        <v>No</v>
      </c>
      <c r="Q148" s="19" t="str">
        <f aca="false">IF(A148="","",MID(IF(NOT(EXACT(TRIM(Raw_Export!C148),D148))," · property","")&amp;IF(NOT(EXACT(TRIM(Raw_Export!E148),E148))," · category","")&amp;IF(NOT(EXACT(TRIM(Raw_Export!F148),F148))," · priority","")&amp;IF(NOT(EXACT(TRIM(Raw_Export!G148),G148))," · vendor","")&amp;IF(NOT(EXACT(TRIM(Raw_Export!H148),H148))," · status","")&amp;IF(ISTEXT(Raw_Export!J148)," · cost was text",""),4,200))</f>
        <v>priority</v>
      </c>
      <c r="R148" s="20" t="n">
        <f aca="false">IF(A148="","",IF(OR(LEN(Q148)&gt;0,K148&lt;&gt;"",L148&lt;&gt;""),1,0))</f>
        <v>1</v>
      </c>
    </row>
    <row r="149" customFormat="false" ht="15" hidden="false" customHeight="false" outlineLevel="0" collapsed="false">
      <c r="A149" s="19" t="str">
        <f aca="false">IF(Raw_Export!A149="","",Raw_Export!A149)</f>
        <v>WO-24373</v>
      </c>
      <c r="B149" s="32" t="n">
        <f aca="false">IF(A149="","",Raw_Export!B149)</f>
        <v>46245</v>
      </c>
      <c r="C149" s="33" t="n">
        <f aca="false">IF(A149="","",DATE(YEAR(B149),MONTH(B149),1))</f>
        <v>46235</v>
      </c>
      <c r="D149" s="19" t="str">
        <f aca="false">IF(A149="","",IFERROR(INDEX(Cleanup_Rules!$B$6:$B$60,MATCH(TRIM(LOWER(Raw_Export!C149)),Cleanup_Rules!$A$6:$A$60,0)),"UNMAPPED"))</f>
        <v>Cedar Ridge Apartments</v>
      </c>
      <c r="E149" s="19" t="str">
        <f aca="false">IF(A149="","",IFERROR(INDEX(Cleanup_Rules!$E$6:$E$60,MATCH(TRIM(LOWER(Raw_Export!E149)),Cleanup_Rules!$D$6:$D$60,0)),"UNMAPPED"))</f>
        <v>HVAC</v>
      </c>
      <c r="F149" s="19" t="str">
        <f aca="false">IF(A149="","",IFERROR(INDEX(Cleanup_Rules!$H$6:$H$60,MATCH(TRIM(LOWER(Raw_Export!F149)),Cleanup_Rules!$G$6:$G$60,0)),"UNMAPPED"))</f>
        <v>Routine</v>
      </c>
      <c r="G149" s="19" t="str">
        <f aca="false">IF(A149="","",IFERROR(INDEX(Cleanup_Rules!$K$6:$K$60,MATCH(TRIM(LOWER(Raw_Export!G149)),Cleanup_Rules!$J$6:$J$60,0)),"UNMAPPED"))</f>
        <v>CoolAir HVAC</v>
      </c>
      <c r="H149" s="19" t="str">
        <f aca="false">IF(A149="","",IFERROR(INDEX(Cleanup_Rules!$N$6:$N$60,MATCH(TRIM(LOWER(Raw_Export!H149)),Cleanup_Rules!$M$6:$M$60,0)),"UNMAPPED"))</f>
        <v>Completed</v>
      </c>
      <c r="I149" s="32" t="n">
        <f aca="false">IF(OR(A149="",Raw_Export!I149=""),"",Raw_Export!I149)</f>
        <v>46255</v>
      </c>
      <c r="J149" s="34" t="n">
        <f aca="false">IF(A149="","",IF(Raw_Export!J149="",0,IF(ISNUMBER(Raw_Export!J149),Raw_Export!J149,VALUE(SUBSTITUTE(SUBSTITUTE(Raw_Export!J149,"$",""),",","")))))</f>
        <v>1314.1</v>
      </c>
      <c r="K149" s="20" t="str">
        <f aca="false">IF(A149="","",IF(COUNTIF($A$6:A149,A149)&gt;1,"Duplicate",""))</f>
        <v/>
      </c>
      <c r="L149" s="19" t="str">
        <f aca="false">IF(A149="","",IF(AND(H149="Completed",I149=""),"No completion date",IF(AND(I149&lt;&gt;"",I149&lt;B149),"Completed before created","")))</f>
        <v/>
      </c>
      <c r="M149" s="20" t="str">
        <f aca="false">IF(A149="","",IF(K149="Duplicate","No","Yes"))</f>
        <v>Yes</v>
      </c>
      <c r="N149" s="20" t="n">
        <f aca="false">IF(OR(A149="",H149&lt;&gt;"Completed",L149&lt;&gt;""),"",I149-B149)</f>
        <v>10</v>
      </c>
      <c r="O149" s="20" t="n">
        <f aca="false">IF(A149="","",IFERROR(INDEX(Cleanup_Rules!$Q$6:$Q$8,MATCH(F149,Cleanup_Rules!$P$6:$P$8,0)),""))</f>
        <v>7</v>
      </c>
      <c r="P149" s="20" t="str">
        <f aca="false">IF(OR(N149="",O149=""),"",IF(N149&lt;=O149,"Yes","No"))</f>
        <v>No</v>
      </c>
      <c r="Q149" s="19" t="str">
        <f aca="false">IF(A149="","",MID(IF(NOT(EXACT(TRIM(Raw_Export!C149),D149))," · property","")&amp;IF(NOT(EXACT(TRIM(Raw_Export!E149),E149))," · category","")&amp;IF(NOT(EXACT(TRIM(Raw_Export!F149),F149))," · priority","")&amp;IF(NOT(EXACT(TRIM(Raw_Export!G149),G149))," · vendor","")&amp;IF(NOT(EXACT(TRIM(Raw_Export!H149),H149))," · status","")&amp;IF(ISTEXT(Raw_Export!J149)," · cost was text",""),4,200))</f>
        <v/>
      </c>
      <c r="R149" s="20" t="n">
        <f aca="false">IF(A149="","",IF(OR(LEN(Q149)&gt;0,K149&lt;&gt;"",L149&lt;&gt;""),1,0))</f>
        <v>0</v>
      </c>
    </row>
    <row r="150" customFormat="false" ht="15" hidden="false" customHeight="false" outlineLevel="0" collapsed="false">
      <c r="A150" s="19" t="str">
        <f aca="false">IF(Raw_Export!A150="","",Raw_Export!A150)</f>
        <v>WO-24375</v>
      </c>
      <c r="B150" s="32" t="n">
        <f aca="false">IF(A150="","",Raw_Export!B150)</f>
        <v>46245</v>
      </c>
      <c r="C150" s="33" t="n">
        <f aca="false">IF(A150="","",DATE(YEAR(B150),MONTH(B150),1))</f>
        <v>46235</v>
      </c>
      <c r="D150" s="19" t="str">
        <f aca="false">IF(A150="","",IFERROR(INDEX(Cleanup_Rules!$B$6:$B$60,MATCH(TRIM(LOWER(Raw_Export!C150)),Cleanup_Rules!$A$6:$A$60,0)),"UNMAPPED"))</f>
        <v>Cedar Ridge Apartments</v>
      </c>
      <c r="E150" s="19" t="str">
        <f aca="false">IF(A150="","",IFERROR(INDEX(Cleanup_Rules!$E$6:$E$60,MATCH(TRIM(LOWER(Raw_Export!E150)),Cleanup_Rules!$D$6:$D$60,0)),"UNMAPPED"))</f>
        <v>HVAC</v>
      </c>
      <c r="F150" s="19" t="str">
        <f aca="false">IF(A150="","",IFERROR(INDEX(Cleanup_Rules!$H$6:$H$60,MATCH(TRIM(LOWER(Raw_Export!F150)),Cleanup_Rules!$G$6:$G$60,0)),"UNMAPPED"))</f>
        <v>Urgent</v>
      </c>
      <c r="G150" s="19" t="str">
        <f aca="false">IF(A150="","",IFERROR(INDEX(Cleanup_Rules!$K$6:$K$60,MATCH(TRIM(LOWER(Raw_Export!G150)),Cleanup_Rules!$J$6:$J$60,0)),"UNMAPPED"))</f>
        <v>CoolAir HVAC</v>
      </c>
      <c r="H150" s="19" t="str">
        <f aca="false">IF(A150="","",IFERROR(INDEX(Cleanup_Rules!$N$6:$N$60,MATCH(TRIM(LOWER(Raw_Export!H150)),Cleanup_Rules!$M$6:$M$60,0)),"UNMAPPED"))</f>
        <v>Completed</v>
      </c>
      <c r="I150" s="32" t="n">
        <f aca="false">IF(OR(A150="",Raw_Export!I150=""),"",Raw_Export!I150)</f>
        <v>46248</v>
      </c>
      <c r="J150" s="34" t="n">
        <f aca="false">IF(A150="","",IF(Raw_Export!J150="",0,IF(ISNUMBER(Raw_Export!J150),Raw_Export!J150,VALUE(SUBSTITUTE(SUBSTITUTE(Raw_Export!J150,"$",""),",","")))))</f>
        <v>689.49</v>
      </c>
      <c r="K150" s="20" t="str">
        <f aca="false">IF(A150="","",IF(COUNTIF($A$6:A150,A150)&gt;1,"Duplicate",""))</f>
        <v/>
      </c>
      <c r="L150" s="19" t="str">
        <f aca="false">IF(A150="","",IF(AND(H150="Completed",I150=""),"No completion date",IF(AND(I150&lt;&gt;"",I150&lt;B150),"Completed before created","")))</f>
        <v/>
      </c>
      <c r="M150" s="20" t="str">
        <f aca="false">IF(A150="","",IF(K150="Duplicate","No","Yes"))</f>
        <v>Yes</v>
      </c>
      <c r="N150" s="20" t="n">
        <f aca="false">IF(OR(A150="",H150&lt;&gt;"Completed",L150&lt;&gt;""),"",I150-B150)</f>
        <v>3</v>
      </c>
      <c r="O150" s="20" t="n">
        <f aca="false">IF(A150="","",IFERROR(INDEX(Cleanup_Rules!$Q$6:$Q$8,MATCH(F150,Cleanup_Rules!$P$6:$P$8,0)),""))</f>
        <v>3</v>
      </c>
      <c r="P150" s="20" t="str">
        <f aca="false">IF(OR(N150="",O150=""),"",IF(N150&lt;=O150,"Yes","No"))</f>
        <v>Yes</v>
      </c>
      <c r="Q150" s="19" t="str">
        <f aca="false">IF(A150="","",MID(IF(NOT(EXACT(TRIM(Raw_Export!C150),D150))," · property","")&amp;IF(NOT(EXACT(TRIM(Raw_Export!E150),E150))," · category","")&amp;IF(NOT(EXACT(TRIM(Raw_Export!F150),F150))," · priority","")&amp;IF(NOT(EXACT(TRIM(Raw_Export!G150),G150))," · vendor","")&amp;IF(NOT(EXACT(TRIM(Raw_Export!H150),H150))," · status","")&amp;IF(ISTEXT(Raw_Export!J150)," · cost was text",""),4,200))</f>
        <v>cost was text</v>
      </c>
      <c r="R150" s="20" t="n">
        <f aca="false">IF(A150="","",IF(OR(LEN(Q150)&gt;0,K150&lt;&gt;"",L150&lt;&gt;""),1,0))</f>
        <v>1</v>
      </c>
    </row>
    <row r="151" customFormat="false" ht="15" hidden="false" customHeight="false" outlineLevel="0" collapsed="false">
      <c r="A151" s="19" t="str">
        <f aca="false">IF(Raw_Export!A151="","",Raw_Export!A151)</f>
        <v>WO-24377</v>
      </c>
      <c r="B151" s="32" t="n">
        <f aca="false">IF(A151="","",Raw_Export!B151)</f>
        <v>46246</v>
      </c>
      <c r="C151" s="33" t="n">
        <f aca="false">IF(A151="","",DATE(YEAR(B151),MONTH(B151),1))</f>
        <v>46235</v>
      </c>
      <c r="D151" s="19" t="str">
        <f aca="false">IF(A151="","",IFERROR(INDEX(Cleanup_Rules!$B$6:$B$60,MATCH(TRIM(LOWER(Raw_Export!C151)),Cleanup_Rules!$A$6:$A$60,0)),"UNMAPPED"))</f>
        <v>Harbor Point Lofts</v>
      </c>
      <c r="E151" s="19" t="str">
        <f aca="false">IF(A151="","",IFERROR(INDEX(Cleanup_Rules!$E$6:$E$60,MATCH(TRIM(LOWER(Raw_Export!E151)),Cleanup_Rules!$D$6:$D$60,0)),"UNMAPPED"))</f>
        <v>Appliance</v>
      </c>
      <c r="F151" s="19" t="str">
        <f aca="false">IF(A151="","",IFERROR(INDEX(Cleanup_Rules!$H$6:$H$60,MATCH(TRIM(LOWER(Raw_Export!F151)),Cleanup_Rules!$G$6:$G$60,0)),"UNMAPPED"))</f>
        <v>Routine</v>
      </c>
      <c r="G151" s="19" t="str">
        <f aca="false">IF(A151="","",IFERROR(INDEX(Cleanup_Rules!$K$6:$K$60,MATCH(TRIM(LOWER(Raw_Export!G151)),Cleanup_Rules!$J$6:$J$60,0)),"UNMAPPED"))</f>
        <v>In-house Maintenance</v>
      </c>
      <c r="H151" s="19" t="str">
        <f aca="false">IF(A151="","",IFERROR(INDEX(Cleanup_Rules!$N$6:$N$60,MATCH(TRIM(LOWER(Raw_Export!H151)),Cleanup_Rules!$M$6:$M$60,0)),"UNMAPPED"))</f>
        <v>Completed</v>
      </c>
      <c r="I151" s="32" t="n">
        <f aca="false">IF(OR(A151="",Raw_Export!I151=""),"",Raw_Export!I151)</f>
        <v>46251</v>
      </c>
      <c r="J151" s="34" t="n">
        <f aca="false">IF(A151="","",IF(Raw_Export!J151="",0,IF(ISNUMBER(Raw_Export!J151),Raw_Export!J151,VALUE(SUBSTITUTE(SUBSTITUTE(Raw_Export!J151,"$",""),",","")))))</f>
        <v>34.31</v>
      </c>
      <c r="K151" s="20" t="str">
        <f aca="false">IF(A151="","",IF(COUNTIF($A$6:A151,A151)&gt;1,"Duplicate",""))</f>
        <v/>
      </c>
      <c r="L151" s="19" t="str">
        <f aca="false">IF(A151="","",IF(AND(H151="Completed",I151=""),"No completion date",IF(AND(I151&lt;&gt;"",I151&lt;B151),"Completed before created","")))</f>
        <v/>
      </c>
      <c r="M151" s="20" t="str">
        <f aca="false">IF(A151="","",IF(K151="Duplicate","No","Yes"))</f>
        <v>Yes</v>
      </c>
      <c r="N151" s="20" t="n">
        <f aca="false">IF(OR(A151="",H151&lt;&gt;"Completed",L151&lt;&gt;""),"",I151-B151)</f>
        <v>5</v>
      </c>
      <c r="O151" s="20" t="n">
        <f aca="false">IF(A151="","",IFERROR(INDEX(Cleanup_Rules!$Q$6:$Q$8,MATCH(F151,Cleanup_Rules!$P$6:$P$8,0)),""))</f>
        <v>7</v>
      </c>
      <c r="P151" s="20" t="str">
        <f aca="false">IF(OR(N151="",O151=""),"",IF(N151&lt;=O151,"Yes","No"))</f>
        <v>Yes</v>
      </c>
      <c r="Q151" s="19" t="str">
        <f aca="false">IF(A151="","",MID(IF(NOT(EXACT(TRIM(Raw_Export!C151),D151))," · property","")&amp;IF(NOT(EXACT(TRIM(Raw_Export!E151),E151))," · category","")&amp;IF(NOT(EXACT(TRIM(Raw_Export!F151),F151))," · priority","")&amp;IF(NOT(EXACT(TRIM(Raw_Export!G151),G151))," · vendor","")&amp;IF(NOT(EXACT(TRIM(Raw_Export!H151),H151))," · status","")&amp;IF(ISTEXT(Raw_Export!J151)," · cost was text",""),4,200))</f>
        <v/>
      </c>
      <c r="R151" s="20" t="n">
        <f aca="false">IF(A151="","",IF(OR(LEN(Q151)&gt;0,K151&lt;&gt;"",L151&lt;&gt;""),1,0))</f>
        <v>0</v>
      </c>
    </row>
    <row r="152" customFormat="false" ht="15" hidden="false" customHeight="false" outlineLevel="0" collapsed="false">
      <c r="A152" s="19" t="str">
        <f aca="false">IF(Raw_Export!A152="","",Raw_Export!A152)</f>
        <v>WO-24379</v>
      </c>
      <c r="B152" s="32" t="n">
        <f aca="false">IF(A152="","",Raw_Export!B152)</f>
        <v>46247</v>
      </c>
      <c r="C152" s="33" t="n">
        <f aca="false">IF(A152="","",DATE(YEAR(B152),MONTH(B152),1))</f>
        <v>46235</v>
      </c>
      <c r="D152" s="19" t="str">
        <f aca="false">IF(A152="","",IFERROR(INDEX(Cleanup_Rules!$B$6:$B$60,MATCH(TRIM(LOWER(Raw_Export!C152)),Cleanup_Rules!$A$6:$A$60,0)),"UNMAPPED"))</f>
        <v>Mill Creek Townhomes</v>
      </c>
      <c r="E152" s="19" t="str">
        <f aca="false">IF(A152="","",IFERROR(INDEX(Cleanup_Rules!$E$6:$E$60,MATCH(TRIM(LOWER(Raw_Export!E152)),Cleanup_Rules!$D$6:$D$60,0)),"UNMAPPED"))</f>
        <v>Plumbing</v>
      </c>
      <c r="F152" s="19" t="str">
        <f aca="false">IF(A152="","",IFERROR(INDEX(Cleanup_Rules!$H$6:$H$60,MATCH(TRIM(LOWER(Raw_Export!F152)),Cleanup_Rules!$G$6:$G$60,0)),"UNMAPPED"))</f>
        <v>Emergency</v>
      </c>
      <c r="G152" s="19" t="str">
        <f aca="false">IF(A152="","",IFERROR(INDEX(Cleanup_Rules!$K$6:$K$60,MATCH(TRIM(LOWER(Raw_Export!G152)),Cleanup_Rules!$J$6:$J$60,0)),"UNMAPPED"))</f>
        <v>In-house Maintenance</v>
      </c>
      <c r="H152" s="19" t="str">
        <f aca="false">IF(A152="","",IFERROR(INDEX(Cleanup_Rules!$N$6:$N$60,MATCH(TRIM(LOWER(Raw_Export!H152)),Cleanup_Rules!$M$6:$M$60,0)),"UNMAPPED"))</f>
        <v>Completed</v>
      </c>
      <c r="I152" s="32" t="n">
        <f aca="false">IF(OR(A152="",Raw_Export!I152=""),"",Raw_Export!I152)</f>
        <v>46249</v>
      </c>
      <c r="J152" s="34" t="n">
        <f aca="false">IF(A152="","",IF(Raw_Export!J152="",0,IF(ISNUMBER(Raw_Export!J152),Raw_Export!J152,VALUE(SUBSTITUTE(SUBSTITUTE(Raw_Export!J152,"$",""),",","")))))</f>
        <v>0</v>
      </c>
      <c r="K152" s="20" t="str">
        <f aca="false">IF(A152="","",IF(COUNTIF($A$6:A152,A152)&gt;1,"Duplicate",""))</f>
        <v/>
      </c>
      <c r="L152" s="19" t="str">
        <f aca="false">IF(A152="","",IF(AND(H152="Completed",I152=""),"No completion date",IF(AND(I152&lt;&gt;"",I152&lt;B152),"Completed before created","")))</f>
        <v/>
      </c>
      <c r="M152" s="20" t="str">
        <f aca="false">IF(A152="","",IF(K152="Duplicate","No","Yes"))</f>
        <v>Yes</v>
      </c>
      <c r="N152" s="20" t="n">
        <f aca="false">IF(OR(A152="",H152&lt;&gt;"Completed",L152&lt;&gt;""),"",I152-B152)</f>
        <v>2</v>
      </c>
      <c r="O152" s="20" t="n">
        <f aca="false">IF(A152="","",IFERROR(INDEX(Cleanup_Rules!$Q$6:$Q$8,MATCH(F152,Cleanup_Rules!$P$6:$P$8,0)),""))</f>
        <v>1</v>
      </c>
      <c r="P152" s="20" t="str">
        <f aca="false">IF(OR(N152="",O152=""),"",IF(N152&lt;=O152,"Yes","No"))</f>
        <v>No</v>
      </c>
      <c r="Q152" s="19" t="str">
        <f aca="false">IF(A152="","",MID(IF(NOT(EXACT(TRIM(Raw_Export!C152),D152))," · property","")&amp;IF(NOT(EXACT(TRIM(Raw_Export!E152),E152))," · category","")&amp;IF(NOT(EXACT(TRIM(Raw_Export!F152),F152))," · priority","")&amp;IF(NOT(EXACT(TRIM(Raw_Export!G152),G152))," · vendor","")&amp;IF(NOT(EXACT(TRIM(Raw_Export!H152),H152))," · status","")&amp;IF(ISTEXT(Raw_Export!J152)," · cost was text",""),4,200))</f>
        <v/>
      </c>
      <c r="R152" s="20" t="n">
        <f aca="false">IF(A152="","",IF(OR(LEN(Q152)&gt;0,K152&lt;&gt;"",L152&lt;&gt;""),1,0))</f>
        <v>0</v>
      </c>
    </row>
    <row r="153" customFormat="false" ht="15" hidden="false" customHeight="false" outlineLevel="0" collapsed="false">
      <c r="A153" s="19" t="str">
        <f aca="false">IF(Raw_Export!A153="","",Raw_Export!A153)</f>
        <v>WO-24381</v>
      </c>
      <c r="B153" s="32" t="n">
        <f aca="false">IF(A153="","",Raw_Export!B153)</f>
        <v>46247</v>
      </c>
      <c r="C153" s="33" t="n">
        <f aca="false">IF(A153="","",DATE(YEAR(B153),MONTH(B153),1))</f>
        <v>46235</v>
      </c>
      <c r="D153" s="19" t="str">
        <f aca="false">IF(A153="","",IFERROR(INDEX(Cleanup_Rules!$B$6:$B$60,MATCH(TRIM(LOWER(Raw_Export!C153)),Cleanup_Rules!$A$6:$A$60,0)),"UNMAPPED"))</f>
        <v>Harbor Point Lofts</v>
      </c>
      <c r="E153" s="19" t="str">
        <f aca="false">IF(A153="","",IFERROR(INDEX(Cleanup_Rules!$E$6:$E$60,MATCH(TRIM(LOWER(Raw_Export!E153)),Cleanup_Rules!$D$6:$D$60,0)),"UNMAPPED"))</f>
        <v>Appliance</v>
      </c>
      <c r="F153" s="19" t="str">
        <f aca="false">IF(A153="","",IFERROR(INDEX(Cleanup_Rules!$H$6:$H$60,MATCH(TRIM(LOWER(Raw_Export!F153)),Cleanup_Rules!$G$6:$G$60,0)),"UNMAPPED"))</f>
        <v>Emergency</v>
      </c>
      <c r="G153" s="19" t="str">
        <f aca="false">IF(A153="","",IFERROR(INDEX(Cleanup_Rules!$K$6:$K$60,MATCH(TRIM(LOWER(Raw_Export!G153)),Cleanup_Rules!$J$6:$J$60,0)),"UNMAPPED"))</f>
        <v>In-house Maintenance</v>
      </c>
      <c r="H153" s="19" t="str">
        <f aca="false">IF(A153="","",IFERROR(INDEX(Cleanup_Rules!$N$6:$N$60,MATCH(TRIM(LOWER(Raw_Export!H153)),Cleanup_Rules!$M$6:$M$60,0)),"UNMAPPED"))</f>
        <v>Completed</v>
      </c>
      <c r="I153" s="32" t="n">
        <f aca="false">IF(OR(A153="",Raw_Export!I153=""),"",Raw_Export!I153)</f>
        <v>46247</v>
      </c>
      <c r="J153" s="34" t="n">
        <f aca="false">IF(A153="","",IF(Raw_Export!J153="",0,IF(ISNUMBER(Raw_Export!J153),Raw_Export!J153,VALUE(SUBSTITUTE(SUBSTITUTE(Raw_Export!J153,"$",""),",","")))))</f>
        <v>0</v>
      </c>
      <c r="K153" s="20" t="str">
        <f aca="false">IF(A153="","",IF(COUNTIF($A$6:A153,A153)&gt;1,"Duplicate",""))</f>
        <v/>
      </c>
      <c r="L153" s="19" t="str">
        <f aca="false">IF(A153="","",IF(AND(H153="Completed",I153=""),"No completion date",IF(AND(I153&lt;&gt;"",I153&lt;B153),"Completed before created","")))</f>
        <v/>
      </c>
      <c r="M153" s="20" t="str">
        <f aca="false">IF(A153="","",IF(K153="Duplicate","No","Yes"))</f>
        <v>Yes</v>
      </c>
      <c r="N153" s="20" t="n">
        <f aca="false">IF(OR(A153="",H153&lt;&gt;"Completed",L153&lt;&gt;""),"",I153-B153)</f>
        <v>0</v>
      </c>
      <c r="O153" s="20" t="n">
        <f aca="false">IF(A153="","",IFERROR(INDEX(Cleanup_Rules!$Q$6:$Q$8,MATCH(F153,Cleanup_Rules!$P$6:$P$8,0)),""))</f>
        <v>1</v>
      </c>
      <c r="P153" s="20" t="str">
        <f aca="false">IF(OR(N153="",O153=""),"",IF(N153&lt;=O153,"Yes","No"))</f>
        <v>Yes</v>
      </c>
      <c r="Q153" s="19" t="str">
        <f aca="false">IF(A153="","",MID(IF(NOT(EXACT(TRIM(Raw_Export!C153),D153))," · property","")&amp;IF(NOT(EXACT(TRIM(Raw_Export!E153),E153))," · category","")&amp;IF(NOT(EXACT(TRIM(Raw_Export!F153),F153))," · priority","")&amp;IF(NOT(EXACT(TRIM(Raw_Export!G153),G153))," · vendor","")&amp;IF(NOT(EXACT(TRIM(Raw_Export!H153),H153))," · status","")&amp;IF(ISTEXT(Raw_Export!J153)," · cost was text",""),4,200))</f>
        <v>priority · status</v>
      </c>
      <c r="R153" s="20" t="n">
        <f aca="false">IF(A153="","",IF(OR(LEN(Q153)&gt;0,K153&lt;&gt;"",L153&lt;&gt;""),1,0))</f>
        <v>1</v>
      </c>
    </row>
    <row r="154" customFormat="false" ht="15" hidden="false" customHeight="false" outlineLevel="0" collapsed="false">
      <c r="A154" s="19" t="str">
        <f aca="false">IF(Raw_Export!A154="","",Raw_Export!A154)</f>
        <v>WO-24381</v>
      </c>
      <c r="B154" s="32" t="n">
        <f aca="false">IF(A154="","",Raw_Export!B154)</f>
        <v>46247</v>
      </c>
      <c r="C154" s="33" t="n">
        <f aca="false">IF(A154="","",DATE(YEAR(B154),MONTH(B154),1))</f>
        <v>46235</v>
      </c>
      <c r="D154" s="19" t="str">
        <f aca="false">IF(A154="","",IFERROR(INDEX(Cleanup_Rules!$B$6:$B$60,MATCH(TRIM(LOWER(Raw_Export!C154)),Cleanup_Rules!$A$6:$A$60,0)),"UNMAPPED"))</f>
        <v>Harbor Point Lofts</v>
      </c>
      <c r="E154" s="19" t="str">
        <f aca="false">IF(A154="","",IFERROR(INDEX(Cleanup_Rules!$E$6:$E$60,MATCH(TRIM(LOWER(Raw_Export!E154)),Cleanup_Rules!$D$6:$D$60,0)),"UNMAPPED"))</f>
        <v>Appliance</v>
      </c>
      <c r="F154" s="19" t="str">
        <f aca="false">IF(A154="","",IFERROR(INDEX(Cleanup_Rules!$H$6:$H$60,MATCH(TRIM(LOWER(Raw_Export!F154)),Cleanup_Rules!$G$6:$G$60,0)),"UNMAPPED"))</f>
        <v>Emergency</v>
      </c>
      <c r="G154" s="19" t="str">
        <f aca="false">IF(A154="","",IFERROR(INDEX(Cleanup_Rules!$K$6:$K$60,MATCH(TRIM(LOWER(Raw_Export!G154)),Cleanup_Rules!$J$6:$J$60,0)),"UNMAPPED"))</f>
        <v>In-house Maintenance</v>
      </c>
      <c r="H154" s="19" t="str">
        <f aca="false">IF(A154="","",IFERROR(INDEX(Cleanup_Rules!$N$6:$N$60,MATCH(TRIM(LOWER(Raw_Export!H154)),Cleanup_Rules!$M$6:$M$60,0)),"UNMAPPED"))</f>
        <v>Completed</v>
      </c>
      <c r="I154" s="32" t="n">
        <f aca="false">IF(OR(A154="",Raw_Export!I154=""),"",Raw_Export!I154)</f>
        <v>46247</v>
      </c>
      <c r="J154" s="34" t="n">
        <f aca="false">IF(A154="","",IF(Raw_Export!J154="",0,IF(ISNUMBER(Raw_Export!J154),Raw_Export!J154,VALUE(SUBSTITUTE(SUBSTITUTE(Raw_Export!J154,"$",""),",","")))))</f>
        <v>0</v>
      </c>
      <c r="K154" s="20" t="str">
        <f aca="false">IF(A154="","",IF(COUNTIF($A$6:A154,A154)&gt;1,"Duplicate",""))</f>
        <v>Duplicate</v>
      </c>
      <c r="L154" s="19" t="str">
        <f aca="false">IF(A154="","",IF(AND(H154="Completed",I154=""),"No completion date",IF(AND(I154&lt;&gt;"",I154&lt;B154),"Completed before created","")))</f>
        <v/>
      </c>
      <c r="M154" s="20" t="str">
        <f aca="false">IF(A154="","",IF(K154="Duplicate","No","Yes"))</f>
        <v>No</v>
      </c>
      <c r="N154" s="20" t="n">
        <f aca="false">IF(OR(A154="",H154&lt;&gt;"Completed",L154&lt;&gt;""),"",I154-B154)</f>
        <v>0</v>
      </c>
      <c r="O154" s="20" t="n">
        <f aca="false">IF(A154="","",IFERROR(INDEX(Cleanup_Rules!$Q$6:$Q$8,MATCH(F154,Cleanup_Rules!$P$6:$P$8,0)),""))</f>
        <v>1</v>
      </c>
      <c r="P154" s="20" t="str">
        <f aca="false">IF(OR(N154="",O154=""),"",IF(N154&lt;=O154,"Yes","No"))</f>
        <v>Yes</v>
      </c>
      <c r="Q154" s="19" t="str">
        <f aca="false">IF(A154="","",MID(IF(NOT(EXACT(TRIM(Raw_Export!C154),D154))," · property","")&amp;IF(NOT(EXACT(TRIM(Raw_Export!E154),E154))," · category","")&amp;IF(NOT(EXACT(TRIM(Raw_Export!F154),F154))," · priority","")&amp;IF(NOT(EXACT(TRIM(Raw_Export!G154),G154))," · vendor","")&amp;IF(NOT(EXACT(TRIM(Raw_Export!H154),H154))," · status","")&amp;IF(ISTEXT(Raw_Export!J154)," · cost was text",""),4,200))</f>
        <v>priority · status</v>
      </c>
      <c r="R154" s="20" t="n">
        <f aca="false">IF(A154="","",IF(OR(LEN(Q154)&gt;0,K154&lt;&gt;"",L154&lt;&gt;""),1,0))</f>
        <v>1</v>
      </c>
    </row>
    <row r="155" customFormat="false" ht="15" hidden="false" customHeight="false" outlineLevel="0" collapsed="false">
      <c r="A155" s="19" t="str">
        <f aca="false">IF(Raw_Export!A155="","",Raw_Export!A155)</f>
        <v>WO-24384</v>
      </c>
      <c r="B155" s="32" t="n">
        <f aca="false">IF(A155="","",Raw_Export!B155)</f>
        <v>46247</v>
      </c>
      <c r="C155" s="33" t="n">
        <f aca="false">IF(A155="","",DATE(YEAR(B155),MONTH(B155),1))</f>
        <v>46235</v>
      </c>
      <c r="D155" s="19" t="str">
        <f aca="false">IF(A155="","",IFERROR(INDEX(Cleanup_Rules!$B$6:$B$60,MATCH(TRIM(LOWER(Raw_Export!C155)),Cleanup_Rules!$A$6:$A$60,0)),"UNMAPPED"))</f>
        <v>Harbor Point Lofts</v>
      </c>
      <c r="E155" s="19" t="str">
        <f aca="false">IF(A155="","",IFERROR(INDEX(Cleanup_Rules!$E$6:$E$60,MATCH(TRIM(LOWER(Raw_Export!E155)),Cleanup_Rules!$D$6:$D$60,0)),"UNMAPPED"))</f>
        <v>HVAC</v>
      </c>
      <c r="F155" s="19" t="str">
        <f aca="false">IF(A155="","",IFERROR(INDEX(Cleanup_Rules!$H$6:$H$60,MATCH(TRIM(LOWER(Raw_Export!F155)),Cleanup_Rules!$G$6:$G$60,0)),"UNMAPPED"))</f>
        <v>Routine</v>
      </c>
      <c r="G155" s="19" t="str">
        <f aca="false">IF(A155="","",IFERROR(INDEX(Cleanup_Rules!$K$6:$K$60,MATCH(TRIM(LOWER(Raw_Export!G155)),Cleanup_Rules!$J$6:$J$60,0)),"UNMAPPED"))</f>
        <v>CoolAir HVAC</v>
      </c>
      <c r="H155" s="19" t="str">
        <f aca="false">IF(A155="","",IFERROR(INDEX(Cleanup_Rules!$N$6:$N$60,MATCH(TRIM(LOWER(Raw_Export!H155)),Cleanup_Rules!$M$6:$M$60,0)),"UNMAPPED"))</f>
        <v>Completed</v>
      </c>
      <c r="I155" s="32" t="n">
        <f aca="false">IF(OR(A155="",Raw_Export!I155=""),"",Raw_Export!I155)</f>
        <v>46260</v>
      </c>
      <c r="J155" s="34" t="n">
        <f aca="false">IF(A155="","",IF(Raw_Export!J155="",0,IF(ISNUMBER(Raw_Export!J155),Raw_Export!J155,VALUE(SUBSTITUTE(SUBSTITUTE(Raw_Export!J155,"$",""),",","")))))</f>
        <v>1126.8</v>
      </c>
      <c r="K155" s="20" t="str">
        <f aca="false">IF(A155="","",IF(COUNTIF($A$6:A155,A155)&gt;1,"Duplicate",""))</f>
        <v/>
      </c>
      <c r="L155" s="19" t="str">
        <f aca="false">IF(A155="","",IF(AND(H155="Completed",I155=""),"No completion date",IF(AND(I155&lt;&gt;"",I155&lt;B155),"Completed before created","")))</f>
        <v/>
      </c>
      <c r="M155" s="20" t="str">
        <f aca="false">IF(A155="","",IF(K155="Duplicate","No","Yes"))</f>
        <v>Yes</v>
      </c>
      <c r="N155" s="20" t="n">
        <f aca="false">IF(OR(A155="",H155&lt;&gt;"Completed",L155&lt;&gt;""),"",I155-B155)</f>
        <v>13</v>
      </c>
      <c r="O155" s="20" t="n">
        <f aca="false">IF(A155="","",IFERROR(INDEX(Cleanup_Rules!$Q$6:$Q$8,MATCH(F155,Cleanup_Rules!$P$6:$P$8,0)),""))</f>
        <v>7</v>
      </c>
      <c r="P155" s="20" t="str">
        <f aca="false">IF(OR(N155="",O155=""),"",IF(N155&lt;=O155,"Yes","No"))</f>
        <v>No</v>
      </c>
      <c r="Q155" s="19" t="str">
        <f aca="false">IF(A155="","",MID(IF(NOT(EXACT(TRIM(Raw_Export!C155),D155))," · property","")&amp;IF(NOT(EXACT(TRIM(Raw_Export!E155),E155))," · category","")&amp;IF(NOT(EXACT(TRIM(Raw_Export!F155),F155))," · priority","")&amp;IF(NOT(EXACT(TRIM(Raw_Export!G155),G155))," · vendor","")&amp;IF(NOT(EXACT(TRIM(Raw_Export!H155),H155))," · status","")&amp;IF(ISTEXT(Raw_Export!J155)," · cost was text",""),4,200))</f>
        <v/>
      </c>
      <c r="R155" s="20" t="n">
        <f aca="false">IF(A155="","",IF(OR(LEN(Q155)&gt;0,K155&lt;&gt;"",L155&lt;&gt;""),1,0))</f>
        <v>0</v>
      </c>
    </row>
    <row r="156" customFormat="false" ht="15" hidden="false" customHeight="false" outlineLevel="0" collapsed="false">
      <c r="A156" s="19" t="str">
        <f aca="false">IF(Raw_Export!A156="","",Raw_Export!A156)</f>
        <v>WO-24385</v>
      </c>
      <c r="B156" s="32" t="n">
        <f aca="false">IF(A156="","",Raw_Export!B156)</f>
        <v>46247</v>
      </c>
      <c r="C156" s="33" t="n">
        <f aca="false">IF(A156="","",DATE(YEAR(B156),MONTH(B156),1))</f>
        <v>46235</v>
      </c>
      <c r="D156" s="19" t="str">
        <f aca="false">IF(A156="","",IFERROR(INDEX(Cleanup_Rules!$B$6:$B$60,MATCH(TRIM(LOWER(Raw_Export!C156)),Cleanup_Rules!$A$6:$A$60,0)),"UNMAPPED"))</f>
        <v>Cedar Ridge Apartments</v>
      </c>
      <c r="E156" s="19" t="str">
        <f aca="false">IF(A156="","",IFERROR(INDEX(Cleanup_Rules!$E$6:$E$60,MATCH(TRIM(LOWER(Raw_Export!E156)),Cleanup_Rules!$D$6:$D$60,0)),"UNMAPPED"))</f>
        <v>HVAC</v>
      </c>
      <c r="F156" s="19" t="str">
        <f aca="false">IF(A156="","",IFERROR(INDEX(Cleanup_Rules!$H$6:$H$60,MATCH(TRIM(LOWER(Raw_Export!F156)),Cleanup_Rules!$G$6:$G$60,0)),"UNMAPPED"))</f>
        <v>Routine</v>
      </c>
      <c r="G156" s="19" t="str">
        <f aca="false">IF(A156="","",IFERROR(INDEX(Cleanup_Rules!$K$6:$K$60,MATCH(TRIM(LOWER(Raw_Export!G156)),Cleanup_Rules!$J$6:$J$60,0)),"UNMAPPED"))</f>
        <v>In-house Maintenance</v>
      </c>
      <c r="H156" s="19" t="str">
        <f aca="false">IF(A156="","",IFERROR(INDEX(Cleanup_Rules!$N$6:$N$60,MATCH(TRIM(LOWER(Raw_Export!H156)),Cleanup_Rules!$M$6:$M$60,0)),"UNMAPPED"))</f>
        <v>Completed</v>
      </c>
      <c r="I156" s="32" t="n">
        <f aca="false">IF(OR(A156="",Raw_Export!I156=""),"",Raw_Export!I156)</f>
        <v>46248</v>
      </c>
      <c r="J156" s="34" t="n">
        <f aca="false">IF(A156="","",IF(Raw_Export!J156="",0,IF(ISNUMBER(Raw_Export!J156),Raw_Export!J156,VALUE(SUBSTITUTE(SUBSTITUTE(Raw_Export!J156,"$",""),",","")))))</f>
        <v>0</v>
      </c>
      <c r="K156" s="20" t="str">
        <f aca="false">IF(A156="","",IF(COUNTIF($A$6:A156,A156)&gt;1,"Duplicate",""))</f>
        <v/>
      </c>
      <c r="L156" s="19" t="str">
        <f aca="false">IF(A156="","",IF(AND(H156="Completed",I156=""),"No completion date",IF(AND(I156&lt;&gt;"",I156&lt;B156),"Completed before created","")))</f>
        <v/>
      </c>
      <c r="M156" s="20" t="str">
        <f aca="false">IF(A156="","",IF(K156="Duplicate","No","Yes"))</f>
        <v>Yes</v>
      </c>
      <c r="N156" s="20" t="n">
        <f aca="false">IF(OR(A156="",H156&lt;&gt;"Completed",L156&lt;&gt;""),"",I156-B156)</f>
        <v>1</v>
      </c>
      <c r="O156" s="20" t="n">
        <f aca="false">IF(A156="","",IFERROR(INDEX(Cleanup_Rules!$Q$6:$Q$8,MATCH(F156,Cleanup_Rules!$P$6:$P$8,0)),""))</f>
        <v>7</v>
      </c>
      <c r="P156" s="20" t="str">
        <f aca="false">IF(OR(N156="",O156=""),"",IF(N156&lt;=O156,"Yes","No"))</f>
        <v>Yes</v>
      </c>
      <c r="Q156" s="19" t="str">
        <f aca="false">IF(A156="","",MID(IF(NOT(EXACT(TRIM(Raw_Export!C156),D156))," · property","")&amp;IF(NOT(EXACT(TRIM(Raw_Export!E156),E156))," · category","")&amp;IF(NOT(EXACT(TRIM(Raw_Export!F156),F156))," · priority","")&amp;IF(NOT(EXACT(TRIM(Raw_Export!G156),G156))," · vendor","")&amp;IF(NOT(EXACT(TRIM(Raw_Export!H156),H156))," · status","")&amp;IF(ISTEXT(Raw_Export!J156)," · cost was text",""),4,200))</f>
        <v/>
      </c>
      <c r="R156" s="20" t="n">
        <f aca="false">IF(A156="","",IF(OR(LEN(Q156)&gt;0,K156&lt;&gt;"",L156&lt;&gt;""),1,0))</f>
        <v>0</v>
      </c>
    </row>
    <row r="157" customFormat="false" ht="15" hidden="false" customHeight="false" outlineLevel="0" collapsed="false">
      <c r="A157" s="19" t="str">
        <f aca="false">IF(Raw_Export!A157="","",Raw_Export!A157)</f>
        <v>WO-24388</v>
      </c>
      <c r="B157" s="32" t="n">
        <f aca="false">IF(A157="","",Raw_Export!B157)</f>
        <v>46247</v>
      </c>
      <c r="C157" s="33" t="n">
        <f aca="false">IF(A157="","",DATE(YEAR(B157),MONTH(B157),1))</f>
        <v>46235</v>
      </c>
      <c r="D157" s="19" t="str">
        <f aca="false">IF(A157="","",IFERROR(INDEX(Cleanup_Rules!$B$6:$B$60,MATCH(TRIM(LOWER(Raw_Export!C157)),Cleanup_Rules!$A$6:$A$60,0)),"UNMAPPED"))</f>
        <v>Cedar Ridge Apartments</v>
      </c>
      <c r="E157" s="19" t="str">
        <f aca="false">IF(A157="","",IFERROR(INDEX(Cleanup_Rules!$E$6:$E$60,MATCH(TRIM(LOWER(Raw_Export!E157)),Cleanup_Rules!$D$6:$D$60,0)),"UNMAPPED"))</f>
        <v>Appliance</v>
      </c>
      <c r="F157" s="19" t="str">
        <f aca="false">IF(A157="","",IFERROR(INDEX(Cleanup_Rules!$H$6:$H$60,MATCH(TRIM(LOWER(Raw_Export!F157)),Cleanup_Rules!$G$6:$G$60,0)),"UNMAPPED"))</f>
        <v>Routine</v>
      </c>
      <c r="G157" s="19" t="str">
        <f aca="false">IF(A157="","",IFERROR(INDEX(Cleanup_Rules!$K$6:$K$60,MATCH(TRIM(LOWER(Raw_Export!G157)),Cleanup_Rules!$J$6:$J$60,0)),"UNMAPPED"))</f>
        <v>In-house Maintenance</v>
      </c>
      <c r="H157" s="19" t="str">
        <f aca="false">IF(A157="","",IFERROR(INDEX(Cleanup_Rules!$N$6:$N$60,MATCH(TRIM(LOWER(Raw_Export!H157)),Cleanup_Rules!$M$6:$M$60,0)),"UNMAPPED"))</f>
        <v>Completed</v>
      </c>
      <c r="I157" s="32" t="n">
        <f aca="false">IF(OR(A157="",Raw_Export!I157=""),"",Raw_Export!I157)</f>
        <v>46252</v>
      </c>
      <c r="J157" s="34" t="n">
        <f aca="false">IF(A157="","",IF(Raw_Export!J157="",0,IF(ISNUMBER(Raw_Export!J157),Raw_Export!J157,VALUE(SUBSTITUTE(SUBSTITUTE(Raw_Export!J157,"$",""),",","")))))</f>
        <v>0</v>
      </c>
      <c r="K157" s="20" t="str">
        <f aca="false">IF(A157="","",IF(COUNTIF($A$6:A157,A157)&gt;1,"Duplicate",""))</f>
        <v/>
      </c>
      <c r="L157" s="19" t="str">
        <f aca="false">IF(A157="","",IF(AND(H157="Completed",I157=""),"No completion date",IF(AND(I157&lt;&gt;"",I157&lt;B157),"Completed before created","")))</f>
        <v/>
      </c>
      <c r="M157" s="20" t="str">
        <f aca="false">IF(A157="","",IF(K157="Duplicate","No","Yes"))</f>
        <v>Yes</v>
      </c>
      <c r="N157" s="20" t="n">
        <f aca="false">IF(OR(A157="",H157&lt;&gt;"Completed",L157&lt;&gt;""),"",I157-B157)</f>
        <v>5</v>
      </c>
      <c r="O157" s="20" t="n">
        <f aca="false">IF(A157="","",IFERROR(INDEX(Cleanup_Rules!$Q$6:$Q$8,MATCH(F157,Cleanup_Rules!$P$6:$P$8,0)),""))</f>
        <v>7</v>
      </c>
      <c r="P157" s="20" t="str">
        <f aca="false">IF(OR(N157="",O157=""),"",IF(N157&lt;=O157,"Yes","No"))</f>
        <v>Yes</v>
      </c>
      <c r="Q157" s="19" t="str">
        <f aca="false">IF(A157="","",MID(IF(NOT(EXACT(TRIM(Raw_Export!C157),D157))," · property","")&amp;IF(NOT(EXACT(TRIM(Raw_Export!E157),E157))," · category","")&amp;IF(NOT(EXACT(TRIM(Raw_Export!F157),F157))," · priority","")&amp;IF(NOT(EXACT(TRIM(Raw_Export!G157),G157))," · vendor","")&amp;IF(NOT(EXACT(TRIM(Raw_Export!H157),H157))," · status","")&amp;IF(ISTEXT(Raw_Export!J157)," · cost was text",""),4,200))</f>
        <v/>
      </c>
      <c r="R157" s="20" t="n">
        <f aca="false">IF(A157="","",IF(OR(LEN(Q157)&gt;0,K157&lt;&gt;"",L157&lt;&gt;""),1,0))</f>
        <v>0</v>
      </c>
    </row>
    <row r="158" customFormat="false" ht="15" hidden="false" customHeight="false" outlineLevel="0" collapsed="false">
      <c r="A158" s="19" t="str">
        <f aca="false">IF(Raw_Export!A158="","",Raw_Export!A158)</f>
        <v>WO-24391</v>
      </c>
      <c r="B158" s="32" t="n">
        <f aca="false">IF(A158="","",Raw_Export!B158)</f>
        <v>46248</v>
      </c>
      <c r="C158" s="33" t="n">
        <f aca="false">IF(A158="","",DATE(YEAR(B158),MONTH(B158),1))</f>
        <v>46235</v>
      </c>
      <c r="D158" s="19" t="str">
        <f aca="false">IF(A158="","",IFERROR(INDEX(Cleanup_Rules!$B$6:$B$60,MATCH(TRIM(LOWER(Raw_Export!C158)),Cleanup_Rules!$A$6:$A$60,0)),"UNMAPPED"))</f>
        <v>Oakview Apartments</v>
      </c>
      <c r="E158" s="19" t="str">
        <f aca="false">IF(A158="","",IFERROR(INDEX(Cleanup_Rules!$E$6:$E$60,MATCH(TRIM(LOWER(Raw_Export!E158)),Cleanup_Rules!$D$6:$D$60,0)),"UNMAPPED"))</f>
        <v>General Repair</v>
      </c>
      <c r="F158" s="19" t="str">
        <f aca="false">IF(A158="","",IFERROR(INDEX(Cleanup_Rules!$H$6:$H$60,MATCH(TRIM(LOWER(Raw_Export!F158)),Cleanup_Rules!$G$6:$G$60,0)),"UNMAPPED"))</f>
        <v>Routine</v>
      </c>
      <c r="G158" s="19" t="str">
        <f aca="false">IF(A158="","",IFERROR(INDEX(Cleanup_Rules!$K$6:$K$60,MATCH(TRIM(LOWER(Raw_Export!G158)),Cleanup_Rules!$J$6:$J$60,0)),"UNMAPPED"))</f>
        <v>In-house Maintenance</v>
      </c>
      <c r="H158" s="19" t="str">
        <f aca="false">IF(A158="","",IFERROR(INDEX(Cleanup_Rules!$N$6:$N$60,MATCH(TRIM(LOWER(Raw_Export!H158)),Cleanup_Rules!$M$6:$M$60,0)),"UNMAPPED"))</f>
        <v>Completed</v>
      </c>
      <c r="I158" s="32" t="n">
        <f aca="false">IF(OR(A158="",Raw_Export!I158=""),"",Raw_Export!I158)</f>
        <v>46254</v>
      </c>
      <c r="J158" s="34" t="n">
        <f aca="false">IF(A158="","",IF(Raw_Export!J158="",0,IF(ISNUMBER(Raw_Export!J158),Raw_Export!J158,VALUE(SUBSTITUTE(SUBSTITUTE(Raw_Export!J158,"$",""),",","")))))</f>
        <v>0</v>
      </c>
      <c r="K158" s="20" t="str">
        <f aca="false">IF(A158="","",IF(COUNTIF($A$6:A158,A158)&gt;1,"Duplicate",""))</f>
        <v/>
      </c>
      <c r="L158" s="19" t="str">
        <f aca="false">IF(A158="","",IF(AND(H158="Completed",I158=""),"No completion date",IF(AND(I158&lt;&gt;"",I158&lt;B158),"Completed before created","")))</f>
        <v/>
      </c>
      <c r="M158" s="20" t="str">
        <f aca="false">IF(A158="","",IF(K158="Duplicate","No","Yes"))</f>
        <v>Yes</v>
      </c>
      <c r="N158" s="20" t="n">
        <f aca="false">IF(OR(A158="",H158&lt;&gt;"Completed",L158&lt;&gt;""),"",I158-B158)</f>
        <v>6</v>
      </c>
      <c r="O158" s="20" t="n">
        <f aca="false">IF(A158="","",IFERROR(INDEX(Cleanup_Rules!$Q$6:$Q$8,MATCH(F158,Cleanup_Rules!$P$6:$P$8,0)),""))</f>
        <v>7</v>
      </c>
      <c r="P158" s="20" t="str">
        <f aca="false">IF(OR(N158="",O158=""),"",IF(N158&lt;=O158,"Yes","No"))</f>
        <v>Yes</v>
      </c>
      <c r="Q158" s="19" t="str">
        <f aca="false">IF(A158="","",MID(IF(NOT(EXACT(TRIM(Raw_Export!C158),D158))," · property","")&amp;IF(NOT(EXACT(TRIM(Raw_Export!E158),E158))," · category","")&amp;IF(NOT(EXACT(TRIM(Raw_Export!F158),F158))," · priority","")&amp;IF(NOT(EXACT(TRIM(Raw_Export!G158),G158))," · vendor","")&amp;IF(NOT(EXACT(TRIM(Raw_Export!H158),H158))," · status","")&amp;IF(ISTEXT(Raw_Export!J158)," · cost was text",""),4,200))</f>
        <v>property · status</v>
      </c>
      <c r="R158" s="20" t="n">
        <f aca="false">IF(A158="","",IF(OR(LEN(Q158)&gt;0,K158&lt;&gt;"",L158&lt;&gt;""),1,0))</f>
        <v>1</v>
      </c>
    </row>
    <row r="159" customFormat="false" ht="15" hidden="false" customHeight="false" outlineLevel="0" collapsed="false">
      <c r="A159" s="19" t="str">
        <f aca="false">IF(Raw_Export!A159="","",Raw_Export!A159)</f>
        <v>WO-24394</v>
      </c>
      <c r="B159" s="32" t="n">
        <f aca="false">IF(A159="","",Raw_Export!B159)</f>
        <v>46248</v>
      </c>
      <c r="C159" s="33" t="n">
        <f aca="false">IF(A159="","",DATE(YEAR(B159),MONTH(B159),1))</f>
        <v>46235</v>
      </c>
      <c r="D159" s="19" t="str">
        <f aca="false">IF(A159="","",IFERROR(INDEX(Cleanup_Rules!$B$6:$B$60,MATCH(TRIM(LOWER(Raw_Export!C159)),Cleanup_Rules!$A$6:$A$60,0)),"UNMAPPED"))</f>
        <v>Harbor Point Lofts</v>
      </c>
      <c r="E159" s="19" t="str">
        <f aca="false">IF(A159="","",IFERROR(INDEX(Cleanup_Rules!$E$6:$E$60,MATCH(TRIM(LOWER(Raw_Export!E159)),Cleanup_Rules!$D$6:$D$60,0)),"UNMAPPED"))</f>
        <v>General Repair</v>
      </c>
      <c r="F159" s="19" t="str">
        <f aca="false">IF(A159="","",IFERROR(INDEX(Cleanup_Rules!$H$6:$H$60,MATCH(TRIM(LOWER(Raw_Export!F159)),Cleanup_Rules!$G$6:$G$60,0)),"UNMAPPED"))</f>
        <v>Urgent</v>
      </c>
      <c r="G159" s="19" t="str">
        <f aca="false">IF(A159="","",IFERROR(INDEX(Cleanup_Rules!$K$6:$K$60,MATCH(TRIM(LOWER(Raw_Export!G159)),Cleanup_Rules!$J$6:$J$60,0)),"UNMAPPED"))</f>
        <v>In-house Maintenance</v>
      </c>
      <c r="H159" s="19" t="str">
        <f aca="false">IF(A159="","",IFERROR(INDEX(Cleanup_Rules!$N$6:$N$60,MATCH(TRIM(LOWER(Raw_Export!H159)),Cleanup_Rules!$M$6:$M$60,0)),"UNMAPPED"))</f>
        <v>Completed</v>
      </c>
      <c r="I159" s="32" t="n">
        <f aca="false">IF(OR(A159="",Raw_Export!I159=""),"",Raw_Export!I159)</f>
        <v>46248</v>
      </c>
      <c r="J159" s="34" t="n">
        <f aca="false">IF(A159="","",IF(Raw_Export!J159="",0,IF(ISNUMBER(Raw_Export!J159),Raw_Export!J159,VALUE(SUBSTITUTE(SUBSTITUTE(Raw_Export!J159,"$",""),",","")))))</f>
        <v>0</v>
      </c>
      <c r="K159" s="20" t="str">
        <f aca="false">IF(A159="","",IF(COUNTIF($A$6:A159,A159)&gt;1,"Duplicate",""))</f>
        <v/>
      </c>
      <c r="L159" s="19" t="str">
        <f aca="false">IF(A159="","",IF(AND(H159="Completed",I159=""),"No completion date",IF(AND(I159&lt;&gt;"",I159&lt;B159),"Completed before created","")))</f>
        <v/>
      </c>
      <c r="M159" s="20" t="str">
        <f aca="false">IF(A159="","",IF(K159="Duplicate","No","Yes"))</f>
        <v>Yes</v>
      </c>
      <c r="N159" s="20" t="n">
        <f aca="false">IF(OR(A159="",H159&lt;&gt;"Completed",L159&lt;&gt;""),"",I159-B159)</f>
        <v>0</v>
      </c>
      <c r="O159" s="20" t="n">
        <f aca="false">IF(A159="","",IFERROR(INDEX(Cleanup_Rules!$Q$6:$Q$8,MATCH(F159,Cleanup_Rules!$P$6:$P$8,0)),""))</f>
        <v>3</v>
      </c>
      <c r="P159" s="20" t="str">
        <f aca="false">IF(OR(N159="",O159=""),"",IF(N159&lt;=O159,"Yes","No"))</f>
        <v>Yes</v>
      </c>
      <c r="Q159" s="19" t="str">
        <f aca="false">IF(A159="","",MID(IF(NOT(EXACT(TRIM(Raw_Export!C159),D159))," · property","")&amp;IF(NOT(EXACT(TRIM(Raw_Export!E159),E159))," · category","")&amp;IF(NOT(EXACT(TRIM(Raw_Export!F159),F159))," · priority","")&amp;IF(NOT(EXACT(TRIM(Raw_Export!G159),G159))," · vendor","")&amp;IF(NOT(EXACT(TRIM(Raw_Export!H159),H159))," · status","")&amp;IF(ISTEXT(Raw_Export!J159)," · cost was text",""),4,200))</f>
        <v/>
      </c>
      <c r="R159" s="20" t="n">
        <f aca="false">IF(A159="","",IF(OR(LEN(Q159)&gt;0,K159&lt;&gt;"",L159&lt;&gt;""),1,0))</f>
        <v>0</v>
      </c>
    </row>
    <row r="160" customFormat="false" ht="15" hidden="false" customHeight="false" outlineLevel="0" collapsed="false">
      <c r="A160" s="19" t="str">
        <f aca="false">IF(Raw_Export!A160="","",Raw_Export!A160)</f>
        <v>WO-24396</v>
      </c>
      <c r="B160" s="32" t="n">
        <f aca="false">IF(A160="","",Raw_Export!B160)</f>
        <v>46248</v>
      </c>
      <c r="C160" s="33" t="n">
        <f aca="false">IF(A160="","",DATE(YEAR(B160),MONTH(B160),1))</f>
        <v>46235</v>
      </c>
      <c r="D160" s="19" t="str">
        <f aca="false">IF(A160="","",IFERROR(INDEX(Cleanup_Rules!$B$6:$B$60,MATCH(TRIM(LOWER(Raw_Export!C160)),Cleanup_Rules!$A$6:$A$60,0)),"UNMAPPED"))</f>
        <v>Harbor Point Lofts</v>
      </c>
      <c r="E160" s="19" t="str">
        <f aca="false">IF(A160="","",IFERROR(INDEX(Cleanup_Rules!$E$6:$E$60,MATCH(TRIM(LOWER(Raw_Export!E160)),Cleanup_Rules!$D$6:$D$60,0)),"UNMAPPED"))</f>
        <v>HVAC</v>
      </c>
      <c r="F160" s="19" t="str">
        <f aca="false">IF(A160="","",IFERROR(INDEX(Cleanup_Rules!$H$6:$H$60,MATCH(TRIM(LOWER(Raw_Export!F160)),Cleanup_Rules!$G$6:$G$60,0)),"UNMAPPED"))</f>
        <v>Routine</v>
      </c>
      <c r="G160" s="19" t="str">
        <f aca="false">IF(A160="","",IFERROR(INDEX(Cleanup_Rules!$K$6:$K$60,MATCH(TRIM(LOWER(Raw_Export!G160)),Cleanup_Rules!$J$6:$J$60,0)),"UNMAPPED"))</f>
        <v>CoolAir HVAC</v>
      </c>
      <c r="H160" s="19" t="str">
        <f aca="false">IF(A160="","",IFERROR(INDEX(Cleanup_Rules!$N$6:$N$60,MATCH(TRIM(LOWER(Raw_Export!H160)),Cleanup_Rules!$M$6:$M$60,0)),"UNMAPPED"))</f>
        <v>Completed</v>
      </c>
      <c r="I160" s="32" t="n">
        <f aca="false">IF(OR(A160="",Raw_Export!I160=""),"",Raw_Export!I160)</f>
        <v>46253</v>
      </c>
      <c r="J160" s="34" t="n">
        <f aca="false">IF(A160="","",IF(Raw_Export!J160="",0,IF(ISNUMBER(Raw_Export!J160),Raw_Export!J160,VALUE(SUBSTITUTE(SUBSTITUTE(Raw_Export!J160,"$",""),",","")))))</f>
        <v>1026.76</v>
      </c>
      <c r="K160" s="20" t="str">
        <f aca="false">IF(A160="","",IF(COUNTIF($A$6:A160,A160)&gt;1,"Duplicate",""))</f>
        <v/>
      </c>
      <c r="L160" s="19" t="str">
        <f aca="false">IF(A160="","",IF(AND(H160="Completed",I160=""),"No completion date",IF(AND(I160&lt;&gt;"",I160&lt;B160),"Completed before created","")))</f>
        <v/>
      </c>
      <c r="M160" s="20" t="str">
        <f aca="false">IF(A160="","",IF(K160="Duplicate","No","Yes"))</f>
        <v>Yes</v>
      </c>
      <c r="N160" s="20" t="n">
        <f aca="false">IF(OR(A160="",H160&lt;&gt;"Completed",L160&lt;&gt;""),"",I160-B160)</f>
        <v>5</v>
      </c>
      <c r="O160" s="20" t="n">
        <f aca="false">IF(A160="","",IFERROR(INDEX(Cleanup_Rules!$Q$6:$Q$8,MATCH(F160,Cleanup_Rules!$P$6:$P$8,0)),""))</f>
        <v>7</v>
      </c>
      <c r="P160" s="20" t="str">
        <f aca="false">IF(OR(N160="",O160=""),"",IF(N160&lt;=O160,"Yes","No"))</f>
        <v>Yes</v>
      </c>
      <c r="Q160" s="19" t="str">
        <f aca="false">IF(A160="","",MID(IF(NOT(EXACT(TRIM(Raw_Export!C160),D160))," · property","")&amp;IF(NOT(EXACT(TRIM(Raw_Export!E160),E160))," · category","")&amp;IF(NOT(EXACT(TRIM(Raw_Export!F160),F160))," · priority","")&amp;IF(NOT(EXACT(TRIM(Raw_Export!G160),G160))," · vendor","")&amp;IF(NOT(EXACT(TRIM(Raw_Export!H160),H160))," · status","")&amp;IF(ISTEXT(Raw_Export!J160)," · cost was text",""),4,200))</f>
        <v/>
      </c>
      <c r="R160" s="20" t="n">
        <f aca="false">IF(A160="","",IF(OR(LEN(Q160)&gt;0,K160&lt;&gt;"",L160&lt;&gt;""),1,0))</f>
        <v>0</v>
      </c>
    </row>
    <row r="161" customFormat="false" ht="15" hidden="false" customHeight="false" outlineLevel="0" collapsed="false">
      <c r="A161" s="19" t="str">
        <f aca="false">IF(Raw_Export!A161="","",Raw_Export!A161)</f>
        <v>WO-24397</v>
      </c>
      <c r="B161" s="32" t="n">
        <f aca="false">IF(A161="","",Raw_Export!B161)</f>
        <v>46248</v>
      </c>
      <c r="C161" s="33" t="n">
        <f aca="false">IF(A161="","",DATE(YEAR(B161),MONTH(B161),1))</f>
        <v>46235</v>
      </c>
      <c r="D161" s="19" t="str">
        <f aca="false">IF(A161="","",IFERROR(INDEX(Cleanup_Rules!$B$6:$B$60,MATCH(TRIM(LOWER(Raw_Export!C161)),Cleanup_Rules!$A$6:$A$60,0)),"UNMAPPED"))</f>
        <v>Cedar Ridge Apartments</v>
      </c>
      <c r="E161" s="19" t="str">
        <f aca="false">IF(A161="","",IFERROR(INDEX(Cleanup_Rules!$E$6:$E$60,MATCH(TRIM(LOWER(Raw_Export!E161)),Cleanup_Rules!$D$6:$D$60,0)),"UNMAPPED"))</f>
        <v>Plumbing</v>
      </c>
      <c r="F161" s="19" t="str">
        <f aca="false">IF(A161="","",IFERROR(INDEX(Cleanup_Rules!$H$6:$H$60,MATCH(TRIM(LOWER(Raw_Export!F161)),Cleanup_Rules!$G$6:$G$60,0)),"UNMAPPED"))</f>
        <v>Urgent</v>
      </c>
      <c r="G161" s="19" t="str">
        <f aca="false">IF(A161="","",IFERROR(INDEX(Cleanup_Rules!$K$6:$K$60,MATCH(TRIM(LOWER(Raw_Export!G161)),Cleanup_Rules!$J$6:$J$60,0)),"UNMAPPED"))</f>
        <v>In-house Maintenance</v>
      </c>
      <c r="H161" s="19" t="str">
        <f aca="false">IF(A161="","",IFERROR(INDEX(Cleanup_Rules!$N$6:$N$60,MATCH(TRIM(LOWER(Raw_Export!H161)),Cleanup_Rules!$M$6:$M$60,0)),"UNMAPPED"))</f>
        <v>Completed</v>
      </c>
      <c r="I161" s="32" t="n">
        <f aca="false">IF(OR(A161="",Raw_Export!I161=""),"",Raw_Export!I161)</f>
        <v>46250</v>
      </c>
      <c r="J161" s="34" t="n">
        <f aca="false">IF(A161="","",IF(Raw_Export!J161="",0,IF(ISNUMBER(Raw_Export!J161),Raw_Export!J161,VALUE(SUBSTITUTE(SUBSTITUTE(Raw_Export!J161,"$",""),",","")))))</f>
        <v>144.57</v>
      </c>
      <c r="K161" s="20" t="str">
        <f aca="false">IF(A161="","",IF(COUNTIF($A$6:A161,A161)&gt;1,"Duplicate",""))</f>
        <v/>
      </c>
      <c r="L161" s="19" t="str">
        <f aca="false">IF(A161="","",IF(AND(H161="Completed",I161=""),"No completion date",IF(AND(I161&lt;&gt;"",I161&lt;B161),"Completed before created","")))</f>
        <v/>
      </c>
      <c r="M161" s="20" t="str">
        <f aca="false">IF(A161="","",IF(K161="Duplicate","No","Yes"))</f>
        <v>Yes</v>
      </c>
      <c r="N161" s="20" t="n">
        <f aca="false">IF(OR(A161="",H161&lt;&gt;"Completed",L161&lt;&gt;""),"",I161-B161)</f>
        <v>2</v>
      </c>
      <c r="O161" s="20" t="n">
        <f aca="false">IF(A161="","",IFERROR(INDEX(Cleanup_Rules!$Q$6:$Q$8,MATCH(F161,Cleanup_Rules!$P$6:$P$8,0)),""))</f>
        <v>3</v>
      </c>
      <c r="P161" s="20" t="str">
        <f aca="false">IF(OR(N161="",O161=""),"",IF(N161&lt;=O161,"Yes","No"))</f>
        <v>Yes</v>
      </c>
      <c r="Q161" s="19" t="str">
        <f aca="false">IF(A161="","",MID(IF(NOT(EXACT(TRIM(Raw_Export!C161),D161))," · property","")&amp;IF(NOT(EXACT(TRIM(Raw_Export!E161),E161))," · category","")&amp;IF(NOT(EXACT(TRIM(Raw_Export!F161),F161))," · priority","")&amp;IF(NOT(EXACT(TRIM(Raw_Export!G161),G161))," · vendor","")&amp;IF(NOT(EXACT(TRIM(Raw_Export!H161),H161))," · status","")&amp;IF(ISTEXT(Raw_Export!J161)," · cost was text",""),4,200))</f>
        <v/>
      </c>
      <c r="R161" s="20" t="n">
        <f aca="false">IF(A161="","",IF(OR(LEN(Q161)&gt;0,K161&lt;&gt;"",L161&lt;&gt;""),1,0))</f>
        <v>0</v>
      </c>
    </row>
    <row r="162" customFormat="false" ht="15" hidden="false" customHeight="false" outlineLevel="0" collapsed="false">
      <c r="A162" s="19" t="str">
        <f aca="false">IF(Raw_Export!A162="","",Raw_Export!A162)</f>
        <v>WO-24400</v>
      </c>
      <c r="B162" s="32" t="n">
        <f aca="false">IF(A162="","",Raw_Export!B162)</f>
        <v>46248</v>
      </c>
      <c r="C162" s="33" t="n">
        <f aca="false">IF(A162="","",DATE(YEAR(B162),MONTH(B162),1))</f>
        <v>46235</v>
      </c>
      <c r="D162" s="19" t="str">
        <f aca="false">IF(A162="","",IFERROR(INDEX(Cleanup_Rules!$B$6:$B$60,MATCH(TRIM(LOWER(Raw_Export!C162)),Cleanup_Rules!$A$6:$A$60,0)),"UNMAPPED"))</f>
        <v>Cedar Ridge Apartments</v>
      </c>
      <c r="E162" s="19" t="str">
        <f aca="false">IF(A162="","",IFERROR(INDEX(Cleanup_Rules!$E$6:$E$60,MATCH(TRIM(LOWER(Raw_Export!E162)),Cleanup_Rules!$D$6:$D$60,0)),"UNMAPPED"))</f>
        <v>HVAC</v>
      </c>
      <c r="F162" s="19" t="str">
        <f aca="false">IF(A162="","",IFERROR(INDEX(Cleanup_Rules!$H$6:$H$60,MATCH(TRIM(LOWER(Raw_Export!F162)),Cleanup_Rules!$G$6:$G$60,0)),"UNMAPPED"))</f>
        <v>Urgent</v>
      </c>
      <c r="G162" s="19" t="str">
        <f aca="false">IF(A162="","",IFERROR(INDEX(Cleanup_Rules!$K$6:$K$60,MATCH(TRIM(LOWER(Raw_Export!G162)),Cleanup_Rules!$J$6:$J$60,0)),"UNMAPPED"))</f>
        <v>CoolAir HVAC</v>
      </c>
      <c r="H162" s="19" t="str">
        <f aca="false">IF(A162="","",IFERROR(INDEX(Cleanup_Rules!$N$6:$N$60,MATCH(TRIM(LOWER(Raw_Export!H162)),Cleanup_Rules!$M$6:$M$60,0)),"UNMAPPED"))</f>
        <v>Completed</v>
      </c>
      <c r="I162" s="32" t="n">
        <f aca="false">IF(OR(A162="",Raw_Export!I162=""),"",Raw_Export!I162)</f>
        <v>46254</v>
      </c>
      <c r="J162" s="34" t="n">
        <f aca="false">IF(A162="","",IF(Raw_Export!J162="",0,IF(ISNUMBER(Raw_Export!J162),Raw_Export!J162,VALUE(SUBSTITUTE(SUBSTITUTE(Raw_Export!J162,"$",""),",","")))))</f>
        <v>1079.32</v>
      </c>
      <c r="K162" s="20" t="str">
        <f aca="false">IF(A162="","",IF(COUNTIF($A$6:A162,A162)&gt;1,"Duplicate",""))</f>
        <v/>
      </c>
      <c r="L162" s="19" t="str">
        <f aca="false">IF(A162="","",IF(AND(H162="Completed",I162=""),"No completion date",IF(AND(I162&lt;&gt;"",I162&lt;B162),"Completed before created","")))</f>
        <v/>
      </c>
      <c r="M162" s="20" t="str">
        <f aca="false">IF(A162="","",IF(K162="Duplicate","No","Yes"))</f>
        <v>Yes</v>
      </c>
      <c r="N162" s="20" t="n">
        <f aca="false">IF(OR(A162="",H162&lt;&gt;"Completed",L162&lt;&gt;""),"",I162-B162)</f>
        <v>6</v>
      </c>
      <c r="O162" s="20" t="n">
        <f aca="false">IF(A162="","",IFERROR(INDEX(Cleanup_Rules!$Q$6:$Q$8,MATCH(F162,Cleanup_Rules!$P$6:$P$8,0)),""))</f>
        <v>3</v>
      </c>
      <c r="P162" s="20" t="str">
        <f aca="false">IF(OR(N162="",O162=""),"",IF(N162&lt;=O162,"Yes","No"))</f>
        <v>No</v>
      </c>
      <c r="Q162" s="19" t="str">
        <f aca="false">IF(A162="","",MID(IF(NOT(EXACT(TRIM(Raw_Export!C162),D162))," · property","")&amp;IF(NOT(EXACT(TRIM(Raw_Export!E162),E162))," · category","")&amp;IF(NOT(EXACT(TRIM(Raw_Export!F162),F162))," · priority","")&amp;IF(NOT(EXACT(TRIM(Raw_Export!G162),G162))," · vendor","")&amp;IF(NOT(EXACT(TRIM(Raw_Export!H162),H162))," · status","")&amp;IF(ISTEXT(Raw_Export!J162)," · cost was text",""),4,200))</f>
        <v>priority</v>
      </c>
      <c r="R162" s="20" t="n">
        <f aca="false">IF(A162="","",IF(OR(LEN(Q162)&gt;0,K162&lt;&gt;"",L162&lt;&gt;""),1,0))</f>
        <v>1</v>
      </c>
    </row>
    <row r="163" customFormat="false" ht="15" hidden="false" customHeight="false" outlineLevel="0" collapsed="false">
      <c r="A163" s="19" t="str">
        <f aca="false">IF(Raw_Export!A163="","",Raw_Export!A163)</f>
        <v>WO-24403</v>
      </c>
      <c r="B163" s="32" t="n">
        <f aca="false">IF(A163="","",Raw_Export!B163)</f>
        <v>46249</v>
      </c>
      <c r="C163" s="33" t="n">
        <f aca="false">IF(A163="","",DATE(YEAR(B163),MONTH(B163),1))</f>
        <v>46235</v>
      </c>
      <c r="D163" s="19" t="str">
        <f aca="false">IF(A163="","",IFERROR(INDEX(Cleanup_Rules!$B$6:$B$60,MATCH(TRIM(LOWER(Raw_Export!C163)),Cleanup_Rules!$A$6:$A$60,0)),"UNMAPPED"))</f>
        <v>Mill Creek Townhomes</v>
      </c>
      <c r="E163" s="19" t="str">
        <f aca="false">IF(A163="","",IFERROR(INDEX(Cleanup_Rules!$E$6:$E$60,MATCH(TRIM(LOWER(Raw_Export!E163)),Cleanup_Rules!$D$6:$D$60,0)),"UNMAPPED"))</f>
        <v>HVAC</v>
      </c>
      <c r="F163" s="19" t="str">
        <f aca="false">IF(A163="","",IFERROR(INDEX(Cleanup_Rules!$H$6:$H$60,MATCH(TRIM(LOWER(Raw_Export!F163)),Cleanup_Rules!$G$6:$G$60,0)),"UNMAPPED"))</f>
        <v>Routine</v>
      </c>
      <c r="G163" s="19" t="str">
        <f aca="false">IF(A163="","",IFERROR(INDEX(Cleanup_Rules!$K$6:$K$60,MATCH(TRIM(LOWER(Raw_Export!G163)),Cleanup_Rules!$J$6:$J$60,0)),"UNMAPPED"))</f>
        <v>In-house Maintenance</v>
      </c>
      <c r="H163" s="19" t="str">
        <f aca="false">IF(A163="","",IFERROR(INDEX(Cleanup_Rules!$N$6:$N$60,MATCH(TRIM(LOWER(Raw_Export!H163)),Cleanup_Rules!$M$6:$M$60,0)),"UNMAPPED"))</f>
        <v>Completed</v>
      </c>
      <c r="I163" s="32" t="n">
        <f aca="false">IF(OR(A163="",Raw_Export!I163=""),"",Raw_Export!I163)</f>
        <v>46256</v>
      </c>
      <c r="J163" s="34" t="n">
        <f aca="false">IF(A163="","",IF(Raw_Export!J163="",0,IF(ISNUMBER(Raw_Export!J163),Raw_Export!J163,VALUE(SUBSTITUTE(SUBSTITUTE(Raw_Export!J163,"$",""),",","")))))</f>
        <v>0</v>
      </c>
      <c r="K163" s="20" t="str">
        <f aca="false">IF(A163="","",IF(COUNTIF($A$6:A163,A163)&gt;1,"Duplicate",""))</f>
        <v/>
      </c>
      <c r="L163" s="19" t="str">
        <f aca="false">IF(A163="","",IF(AND(H163="Completed",I163=""),"No completion date",IF(AND(I163&lt;&gt;"",I163&lt;B163),"Completed before created","")))</f>
        <v/>
      </c>
      <c r="M163" s="20" t="str">
        <f aca="false">IF(A163="","",IF(K163="Duplicate","No","Yes"))</f>
        <v>Yes</v>
      </c>
      <c r="N163" s="20" t="n">
        <f aca="false">IF(OR(A163="",H163&lt;&gt;"Completed",L163&lt;&gt;""),"",I163-B163)</f>
        <v>7</v>
      </c>
      <c r="O163" s="20" t="n">
        <f aca="false">IF(A163="","",IFERROR(INDEX(Cleanup_Rules!$Q$6:$Q$8,MATCH(F163,Cleanup_Rules!$P$6:$P$8,0)),""))</f>
        <v>7</v>
      </c>
      <c r="P163" s="20" t="str">
        <f aca="false">IF(OR(N163="",O163=""),"",IF(N163&lt;=O163,"Yes","No"))</f>
        <v>Yes</v>
      </c>
      <c r="Q163" s="19" t="str">
        <f aca="false">IF(A163="","",MID(IF(NOT(EXACT(TRIM(Raw_Export!C163),D163))," · property","")&amp;IF(NOT(EXACT(TRIM(Raw_Export!E163),E163))," · category","")&amp;IF(NOT(EXACT(TRIM(Raw_Export!F163),F163))," · priority","")&amp;IF(NOT(EXACT(TRIM(Raw_Export!G163),G163))," · vendor","")&amp;IF(NOT(EXACT(TRIM(Raw_Export!H163),H163))," · status","")&amp;IF(ISTEXT(Raw_Export!J163)," · cost was text",""),4,200))</f>
        <v>status</v>
      </c>
      <c r="R163" s="20" t="n">
        <f aca="false">IF(A163="","",IF(OR(LEN(Q163)&gt;0,K163&lt;&gt;"",L163&lt;&gt;""),1,0))</f>
        <v>1</v>
      </c>
    </row>
    <row r="164" customFormat="false" ht="15" hidden="false" customHeight="false" outlineLevel="0" collapsed="false">
      <c r="A164" s="19" t="str">
        <f aca="false">IF(Raw_Export!A164="","",Raw_Export!A164)</f>
        <v>WO-24405</v>
      </c>
      <c r="B164" s="32" t="n">
        <f aca="false">IF(A164="","",Raw_Export!B164)</f>
        <v>46249</v>
      </c>
      <c r="C164" s="33" t="n">
        <f aca="false">IF(A164="","",DATE(YEAR(B164),MONTH(B164),1))</f>
        <v>46235</v>
      </c>
      <c r="D164" s="19" t="str">
        <f aca="false">IF(A164="","",IFERROR(INDEX(Cleanup_Rules!$B$6:$B$60,MATCH(TRIM(LOWER(Raw_Export!C164)),Cleanup_Rules!$A$6:$A$60,0)),"UNMAPPED"))</f>
        <v>Cedar Ridge Apartments</v>
      </c>
      <c r="E164" s="19" t="str">
        <f aca="false">IF(A164="","",IFERROR(INDEX(Cleanup_Rules!$E$6:$E$60,MATCH(TRIM(LOWER(Raw_Export!E164)),Cleanup_Rules!$D$6:$D$60,0)),"UNMAPPED"))</f>
        <v>HVAC</v>
      </c>
      <c r="F164" s="19" t="str">
        <f aca="false">IF(A164="","",IFERROR(INDEX(Cleanup_Rules!$H$6:$H$60,MATCH(TRIM(LOWER(Raw_Export!F164)),Cleanup_Rules!$G$6:$G$60,0)),"UNMAPPED"))</f>
        <v>Routine</v>
      </c>
      <c r="G164" s="19" t="str">
        <f aca="false">IF(A164="","",IFERROR(INDEX(Cleanup_Rules!$K$6:$K$60,MATCH(TRIM(LOWER(Raw_Export!G164)),Cleanup_Rules!$J$6:$J$60,0)),"UNMAPPED"))</f>
        <v>CoolAir HVAC</v>
      </c>
      <c r="H164" s="19" t="str">
        <f aca="false">IF(A164="","",IFERROR(INDEX(Cleanup_Rules!$N$6:$N$60,MATCH(TRIM(LOWER(Raw_Export!H164)),Cleanup_Rules!$M$6:$M$60,0)),"UNMAPPED"))</f>
        <v>Completed</v>
      </c>
      <c r="I164" s="32" t="n">
        <f aca="false">IF(OR(A164="",Raw_Export!I164=""),"",Raw_Export!I164)</f>
        <v>46259</v>
      </c>
      <c r="J164" s="34" t="n">
        <f aca="false">IF(A164="","",IF(Raw_Export!J164="",0,IF(ISNUMBER(Raw_Export!J164),Raw_Export!J164,VALUE(SUBSTITUTE(SUBSTITUTE(Raw_Export!J164,"$",""),",","")))))</f>
        <v>871.43</v>
      </c>
      <c r="K164" s="20" t="str">
        <f aca="false">IF(A164="","",IF(COUNTIF($A$6:A164,A164)&gt;1,"Duplicate",""))</f>
        <v/>
      </c>
      <c r="L164" s="19" t="str">
        <f aca="false">IF(A164="","",IF(AND(H164="Completed",I164=""),"No completion date",IF(AND(I164&lt;&gt;"",I164&lt;B164),"Completed before created","")))</f>
        <v/>
      </c>
      <c r="M164" s="20" t="str">
        <f aca="false">IF(A164="","",IF(K164="Duplicate","No","Yes"))</f>
        <v>Yes</v>
      </c>
      <c r="N164" s="20" t="n">
        <f aca="false">IF(OR(A164="",H164&lt;&gt;"Completed",L164&lt;&gt;""),"",I164-B164)</f>
        <v>10</v>
      </c>
      <c r="O164" s="20" t="n">
        <f aca="false">IF(A164="","",IFERROR(INDEX(Cleanup_Rules!$Q$6:$Q$8,MATCH(F164,Cleanup_Rules!$P$6:$P$8,0)),""))</f>
        <v>7</v>
      </c>
      <c r="P164" s="20" t="str">
        <f aca="false">IF(OR(N164="",O164=""),"",IF(N164&lt;=O164,"Yes","No"))</f>
        <v>No</v>
      </c>
      <c r="Q164" s="19" t="str">
        <f aca="false">IF(A164="","",MID(IF(NOT(EXACT(TRIM(Raw_Export!C164),D164))," · property","")&amp;IF(NOT(EXACT(TRIM(Raw_Export!E164),E164))," · category","")&amp;IF(NOT(EXACT(TRIM(Raw_Export!F164),F164))," · priority","")&amp;IF(NOT(EXACT(TRIM(Raw_Export!G164),G164))," · vendor","")&amp;IF(NOT(EXACT(TRIM(Raw_Export!H164),H164))," · status","")&amp;IF(ISTEXT(Raw_Export!J164)," · cost was text",""),4,200))</f>
        <v>priority</v>
      </c>
      <c r="R164" s="20" t="n">
        <f aca="false">IF(A164="","",IF(OR(LEN(Q164)&gt;0,K164&lt;&gt;"",L164&lt;&gt;""),1,0))</f>
        <v>1</v>
      </c>
    </row>
    <row r="165" customFormat="false" ht="15" hidden="false" customHeight="false" outlineLevel="0" collapsed="false">
      <c r="A165" s="19" t="str">
        <f aca="false">IF(Raw_Export!A165="","",Raw_Export!A165)</f>
        <v>WO-24408</v>
      </c>
      <c r="B165" s="32" t="n">
        <f aca="false">IF(A165="","",Raw_Export!B165)</f>
        <v>46250</v>
      </c>
      <c r="C165" s="33" t="n">
        <f aca="false">IF(A165="","",DATE(YEAR(B165),MONTH(B165),1))</f>
        <v>46235</v>
      </c>
      <c r="D165" s="19" t="str">
        <f aca="false">IF(A165="","",IFERROR(INDEX(Cleanup_Rules!$B$6:$B$60,MATCH(TRIM(LOWER(Raw_Export!C165)),Cleanup_Rules!$A$6:$A$60,0)),"UNMAPPED"))</f>
        <v>Oakview Apartments</v>
      </c>
      <c r="E165" s="19" t="str">
        <f aca="false">IF(A165="","",IFERROR(INDEX(Cleanup_Rules!$E$6:$E$60,MATCH(TRIM(LOWER(Raw_Export!E165)),Cleanup_Rules!$D$6:$D$60,0)),"UNMAPPED"))</f>
        <v>General Repair</v>
      </c>
      <c r="F165" s="19" t="str">
        <f aca="false">IF(A165="","",IFERROR(INDEX(Cleanup_Rules!$H$6:$H$60,MATCH(TRIM(LOWER(Raw_Export!F165)),Cleanup_Rules!$G$6:$G$60,0)),"UNMAPPED"))</f>
        <v>Routine</v>
      </c>
      <c r="G165" s="19" t="str">
        <f aca="false">IF(A165="","",IFERROR(INDEX(Cleanup_Rules!$K$6:$K$60,MATCH(TRIM(LOWER(Raw_Export!G165)),Cleanup_Rules!$J$6:$J$60,0)),"UNMAPPED"))</f>
        <v>In-house Maintenance</v>
      </c>
      <c r="H165" s="19" t="str">
        <f aca="false">IF(A165="","",IFERROR(INDEX(Cleanup_Rules!$N$6:$N$60,MATCH(TRIM(LOWER(Raw_Export!H165)),Cleanup_Rules!$M$6:$M$60,0)),"UNMAPPED"))</f>
        <v>Completed</v>
      </c>
      <c r="I165" s="32" t="n">
        <f aca="false">IF(OR(A165="",Raw_Export!I165=""),"",Raw_Export!I165)</f>
        <v>46262</v>
      </c>
      <c r="J165" s="34" t="n">
        <f aca="false">IF(A165="","",IF(Raw_Export!J165="",0,IF(ISNUMBER(Raw_Export!J165),Raw_Export!J165,VALUE(SUBSTITUTE(SUBSTITUTE(Raw_Export!J165,"$",""),",","")))))</f>
        <v>0</v>
      </c>
      <c r="K165" s="20" t="str">
        <f aca="false">IF(A165="","",IF(COUNTIF($A$6:A165,A165)&gt;1,"Duplicate",""))</f>
        <v/>
      </c>
      <c r="L165" s="19" t="str">
        <f aca="false">IF(A165="","",IF(AND(H165="Completed",I165=""),"No completion date",IF(AND(I165&lt;&gt;"",I165&lt;B165),"Completed before created","")))</f>
        <v/>
      </c>
      <c r="M165" s="20" t="str">
        <f aca="false">IF(A165="","",IF(K165="Duplicate","No","Yes"))</f>
        <v>Yes</v>
      </c>
      <c r="N165" s="20" t="n">
        <f aca="false">IF(OR(A165="",H165&lt;&gt;"Completed",L165&lt;&gt;""),"",I165-B165)</f>
        <v>12</v>
      </c>
      <c r="O165" s="20" t="n">
        <f aca="false">IF(A165="","",IFERROR(INDEX(Cleanup_Rules!$Q$6:$Q$8,MATCH(F165,Cleanup_Rules!$P$6:$P$8,0)),""))</f>
        <v>7</v>
      </c>
      <c r="P165" s="20" t="str">
        <f aca="false">IF(OR(N165="",O165=""),"",IF(N165&lt;=O165,"Yes","No"))</f>
        <v>No</v>
      </c>
      <c r="Q165" s="19" t="str">
        <f aca="false">IF(A165="","",MID(IF(NOT(EXACT(TRIM(Raw_Export!C165),D165))," · property","")&amp;IF(NOT(EXACT(TRIM(Raw_Export!E165),E165))," · category","")&amp;IF(NOT(EXACT(TRIM(Raw_Export!F165),F165))," · priority","")&amp;IF(NOT(EXACT(TRIM(Raw_Export!G165),G165))," · vendor","")&amp;IF(NOT(EXACT(TRIM(Raw_Export!H165),H165))," · status","")&amp;IF(ISTEXT(Raw_Export!J165)," · cost was text",""),4,200))</f>
        <v>priority · vendor</v>
      </c>
      <c r="R165" s="20" t="n">
        <f aca="false">IF(A165="","",IF(OR(LEN(Q165)&gt;0,K165&lt;&gt;"",L165&lt;&gt;""),1,0))</f>
        <v>1</v>
      </c>
    </row>
    <row r="166" customFormat="false" ht="15" hidden="false" customHeight="false" outlineLevel="0" collapsed="false">
      <c r="A166" s="19" t="str">
        <f aca="false">IF(Raw_Export!A166="","",Raw_Export!A166)</f>
        <v>WO-24410</v>
      </c>
      <c r="B166" s="32" t="n">
        <f aca="false">IF(A166="","",Raw_Export!B166)</f>
        <v>46251</v>
      </c>
      <c r="C166" s="33" t="n">
        <f aca="false">IF(A166="","",DATE(YEAR(B166),MONTH(B166),1))</f>
        <v>46235</v>
      </c>
      <c r="D166" s="19" t="str">
        <f aca="false">IF(A166="","",IFERROR(INDEX(Cleanup_Rules!$B$6:$B$60,MATCH(TRIM(LOWER(Raw_Export!C166)),Cleanup_Rules!$A$6:$A$60,0)),"UNMAPPED"))</f>
        <v>Oakview Apartments</v>
      </c>
      <c r="E166" s="19" t="str">
        <f aca="false">IF(A166="","",IFERROR(INDEX(Cleanup_Rules!$E$6:$E$60,MATCH(TRIM(LOWER(Raw_Export!E166)),Cleanup_Rules!$D$6:$D$60,0)),"UNMAPPED"))</f>
        <v>Electrical</v>
      </c>
      <c r="F166" s="19" t="str">
        <f aca="false">IF(A166="","",IFERROR(INDEX(Cleanup_Rules!$H$6:$H$60,MATCH(TRIM(LOWER(Raw_Export!F166)),Cleanup_Rules!$G$6:$G$60,0)),"UNMAPPED"))</f>
        <v>Urgent</v>
      </c>
      <c r="G166" s="19" t="str">
        <f aca="false">IF(A166="","",IFERROR(INDEX(Cleanup_Rules!$K$6:$K$60,MATCH(TRIM(LOWER(Raw_Export!G166)),Cleanup_Rules!$J$6:$J$60,0)),"UNMAPPED"))</f>
        <v>In-house Maintenance</v>
      </c>
      <c r="H166" s="19" t="str">
        <f aca="false">IF(A166="","",IFERROR(INDEX(Cleanup_Rules!$N$6:$N$60,MATCH(TRIM(LOWER(Raw_Export!H166)),Cleanup_Rules!$M$6:$M$60,0)),"UNMAPPED"))</f>
        <v>Completed</v>
      </c>
      <c r="I166" s="32" t="n">
        <f aca="false">IF(OR(A166="",Raw_Export!I166=""),"",Raw_Export!I166)</f>
        <v>46252</v>
      </c>
      <c r="J166" s="34" t="n">
        <f aca="false">IF(A166="","",IF(Raw_Export!J166="",0,IF(ISNUMBER(Raw_Export!J166),Raw_Export!J166,VALUE(SUBSTITUTE(SUBSTITUTE(Raw_Export!J166,"$",""),",","")))))</f>
        <v>134.61</v>
      </c>
      <c r="K166" s="20" t="str">
        <f aca="false">IF(A166="","",IF(COUNTIF($A$6:A166,A166)&gt;1,"Duplicate",""))</f>
        <v/>
      </c>
      <c r="L166" s="19" t="str">
        <f aca="false">IF(A166="","",IF(AND(H166="Completed",I166=""),"No completion date",IF(AND(I166&lt;&gt;"",I166&lt;B166),"Completed before created","")))</f>
        <v/>
      </c>
      <c r="M166" s="20" t="str">
        <f aca="false">IF(A166="","",IF(K166="Duplicate","No","Yes"))</f>
        <v>Yes</v>
      </c>
      <c r="N166" s="20" t="n">
        <f aca="false">IF(OR(A166="",H166&lt;&gt;"Completed",L166&lt;&gt;""),"",I166-B166)</f>
        <v>1</v>
      </c>
      <c r="O166" s="20" t="n">
        <f aca="false">IF(A166="","",IFERROR(INDEX(Cleanup_Rules!$Q$6:$Q$8,MATCH(F166,Cleanup_Rules!$P$6:$P$8,0)),""))</f>
        <v>3</v>
      </c>
      <c r="P166" s="20" t="str">
        <f aca="false">IF(OR(N166="",O166=""),"",IF(N166&lt;=O166,"Yes","No"))</f>
        <v>Yes</v>
      </c>
      <c r="Q166" s="19" t="str">
        <f aca="false">IF(A166="","",MID(IF(NOT(EXACT(TRIM(Raw_Export!C166),D166))," · property","")&amp;IF(NOT(EXACT(TRIM(Raw_Export!E166),E166))," · category","")&amp;IF(NOT(EXACT(TRIM(Raw_Export!F166),F166))," · priority","")&amp;IF(NOT(EXACT(TRIM(Raw_Export!G166),G166))," · vendor","")&amp;IF(NOT(EXACT(TRIM(Raw_Export!H166),H166))," · status","")&amp;IF(ISTEXT(Raw_Export!J166)," · cost was text",""),4,200))</f>
        <v/>
      </c>
      <c r="R166" s="20" t="n">
        <f aca="false">IF(A166="","",IF(OR(LEN(Q166)&gt;0,K166&lt;&gt;"",L166&lt;&gt;""),1,0))</f>
        <v>0</v>
      </c>
    </row>
    <row r="167" customFormat="false" ht="15" hidden="false" customHeight="false" outlineLevel="0" collapsed="false">
      <c r="A167" s="19" t="str">
        <f aca="false">IF(Raw_Export!A167="","",Raw_Export!A167)</f>
        <v>WO-24412</v>
      </c>
      <c r="B167" s="32" t="n">
        <f aca="false">IF(A167="","",Raw_Export!B167)</f>
        <v>46251</v>
      </c>
      <c r="C167" s="33" t="n">
        <f aca="false">IF(A167="","",DATE(YEAR(B167),MONTH(B167),1))</f>
        <v>46235</v>
      </c>
      <c r="D167" s="19" t="str">
        <f aca="false">IF(A167="","",IFERROR(INDEX(Cleanup_Rules!$B$6:$B$60,MATCH(TRIM(LOWER(Raw_Export!C167)),Cleanup_Rules!$A$6:$A$60,0)),"UNMAPPED"))</f>
        <v>Cedar Ridge Apartments</v>
      </c>
      <c r="E167" s="19" t="str">
        <f aca="false">IF(A167="","",IFERROR(INDEX(Cleanup_Rules!$E$6:$E$60,MATCH(TRIM(LOWER(Raw_Export!E167)),Cleanup_Rules!$D$6:$D$60,0)),"UNMAPPED"))</f>
        <v>General Repair</v>
      </c>
      <c r="F167" s="19" t="str">
        <f aca="false">IF(A167="","",IFERROR(INDEX(Cleanup_Rules!$H$6:$H$60,MATCH(TRIM(LOWER(Raw_Export!F167)),Cleanup_Rules!$G$6:$G$60,0)),"UNMAPPED"))</f>
        <v>Routine</v>
      </c>
      <c r="G167" s="19" t="str">
        <f aca="false">IF(A167="","",IFERROR(INDEX(Cleanup_Rules!$K$6:$K$60,MATCH(TRIM(LOWER(Raw_Export!G167)),Cleanup_Rules!$J$6:$J$60,0)),"UNMAPPED"))</f>
        <v>In-house Maintenance</v>
      </c>
      <c r="H167" s="19" t="str">
        <f aca="false">IF(A167="","",IFERROR(INDEX(Cleanup_Rules!$N$6:$N$60,MATCH(TRIM(LOWER(Raw_Export!H167)),Cleanup_Rules!$M$6:$M$60,0)),"UNMAPPED"))</f>
        <v>Completed</v>
      </c>
      <c r="I167" s="32" t="n">
        <f aca="false">IF(OR(A167="",Raw_Export!I167=""),"",Raw_Export!I167)</f>
        <v>46257</v>
      </c>
      <c r="J167" s="34" t="n">
        <f aca="false">IF(A167="","",IF(Raw_Export!J167="",0,IF(ISNUMBER(Raw_Export!J167),Raw_Export!J167,VALUE(SUBSTITUTE(SUBSTITUTE(Raw_Export!J167,"$",""),",","")))))</f>
        <v>124.12</v>
      </c>
      <c r="K167" s="20" t="str">
        <f aca="false">IF(A167="","",IF(COUNTIF($A$6:A167,A167)&gt;1,"Duplicate",""))</f>
        <v/>
      </c>
      <c r="L167" s="19" t="str">
        <f aca="false">IF(A167="","",IF(AND(H167="Completed",I167=""),"No completion date",IF(AND(I167&lt;&gt;"",I167&lt;B167),"Completed before created","")))</f>
        <v/>
      </c>
      <c r="M167" s="20" t="str">
        <f aca="false">IF(A167="","",IF(K167="Duplicate","No","Yes"))</f>
        <v>Yes</v>
      </c>
      <c r="N167" s="20" t="n">
        <f aca="false">IF(OR(A167="",H167&lt;&gt;"Completed",L167&lt;&gt;""),"",I167-B167)</f>
        <v>6</v>
      </c>
      <c r="O167" s="20" t="n">
        <f aca="false">IF(A167="","",IFERROR(INDEX(Cleanup_Rules!$Q$6:$Q$8,MATCH(F167,Cleanup_Rules!$P$6:$P$8,0)),""))</f>
        <v>7</v>
      </c>
      <c r="P167" s="20" t="str">
        <f aca="false">IF(OR(N167="",O167=""),"",IF(N167&lt;=O167,"Yes","No"))</f>
        <v>Yes</v>
      </c>
      <c r="Q167" s="19" t="str">
        <f aca="false">IF(A167="","",MID(IF(NOT(EXACT(TRIM(Raw_Export!C167),D167))," · property","")&amp;IF(NOT(EXACT(TRIM(Raw_Export!E167),E167))," · category","")&amp;IF(NOT(EXACT(TRIM(Raw_Export!F167),F167))," · priority","")&amp;IF(NOT(EXACT(TRIM(Raw_Export!G167),G167))," · vendor","")&amp;IF(NOT(EXACT(TRIM(Raw_Export!H167),H167))," · status","")&amp;IF(ISTEXT(Raw_Export!J167)," · cost was text",""),4,200))</f>
        <v>category</v>
      </c>
      <c r="R167" s="20" t="n">
        <f aca="false">IF(A167="","",IF(OR(LEN(Q167)&gt;0,K167&lt;&gt;"",L167&lt;&gt;""),1,0))</f>
        <v>1</v>
      </c>
    </row>
    <row r="168" customFormat="false" ht="15" hidden="false" customHeight="false" outlineLevel="0" collapsed="false">
      <c r="A168" s="19" t="str">
        <f aca="false">IF(Raw_Export!A168="","",Raw_Export!A168)</f>
        <v>WO-24415</v>
      </c>
      <c r="B168" s="32" t="n">
        <f aca="false">IF(A168="","",Raw_Export!B168)</f>
        <v>46251</v>
      </c>
      <c r="C168" s="33" t="n">
        <f aca="false">IF(A168="","",DATE(YEAR(B168),MONTH(B168),1))</f>
        <v>46235</v>
      </c>
      <c r="D168" s="19" t="str">
        <f aca="false">IF(A168="","",IFERROR(INDEX(Cleanup_Rules!$B$6:$B$60,MATCH(TRIM(LOWER(Raw_Export!C168)),Cleanup_Rules!$A$6:$A$60,0)),"UNMAPPED"))</f>
        <v>Cedar Ridge Apartments</v>
      </c>
      <c r="E168" s="19" t="str">
        <f aca="false">IF(A168="","",IFERROR(INDEX(Cleanup_Rules!$E$6:$E$60,MATCH(TRIM(LOWER(Raw_Export!E168)),Cleanup_Rules!$D$6:$D$60,0)),"UNMAPPED"))</f>
        <v>Pest Control</v>
      </c>
      <c r="F168" s="19" t="str">
        <f aca="false">IF(A168="","",IFERROR(INDEX(Cleanup_Rules!$H$6:$H$60,MATCH(TRIM(LOWER(Raw_Export!F168)),Cleanup_Rules!$G$6:$G$60,0)),"UNMAPPED"))</f>
        <v>Urgent</v>
      </c>
      <c r="G168" s="19" t="str">
        <f aca="false">IF(A168="","",IFERROR(INDEX(Cleanup_Rules!$K$6:$K$60,MATCH(TRIM(LOWER(Raw_Export!G168)),Cleanup_Rules!$J$6:$J$60,0)),"UNMAPPED"))</f>
        <v>Shield Pest Control</v>
      </c>
      <c r="H168" s="19" t="str">
        <f aca="false">IF(A168="","",IFERROR(INDEX(Cleanup_Rules!$N$6:$N$60,MATCH(TRIM(LOWER(Raw_Export!H168)),Cleanup_Rules!$M$6:$M$60,0)),"UNMAPPED"))</f>
        <v>Completed</v>
      </c>
      <c r="I168" s="32" t="n">
        <f aca="false">IF(OR(A168="",Raw_Export!I168=""),"",Raw_Export!I168)</f>
        <v>46251</v>
      </c>
      <c r="J168" s="34" t="n">
        <f aca="false">IF(A168="","",IF(Raw_Export!J168="",0,IF(ISNUMBER(Raw_Export!J168),Raw_Export!J168,VALUE(SUBSTITUTE(SUBSTITUTE(Raw_Export!J168,"$",""),",","")))))</f>
        <v>115.43</v>
      </c>
      <c r="K168" s="20" t="str">
        <f aca="false">IF(A168="","",IF(COUNTIF($A$6:A168,A168)&gt;1,"Duplicate",""))</f>
        <v/>
      </c>
      <c r="L168" s="19" t="str">
        <f aca="false">IF(A168="","",IF(AND(H168="Completed",I168=""),"No completion date",IF(AND(I168&lt;&gt;"",I168&lt;B168),"Completed before created","")))</f>
        <v/>
      </c>
      <c r="M168" s="20" t="str">
        <f aca="false">IF(A168="","",IF(K168="Duplicate","No","Yes"))</f>
        <v>Yes</v>
      </c>
      <c r="N168" s="20" t="n">
        <f aca="false">IF(OR(A168="",H168&lt;&gt;"Completed",L168&lt;&gt;""),"",I168-B168)</f>
        <v>0</v>
      </c>
      <c r="O168" s="20" t="n">
        <f aca="false">IF(A168="","",IFERROR(INDEX(Cleanup_Rules!$Q$6:$Q$8,MATCH(F168,Cleanup_Rules!$P$6:$P$8,0)),""))</f>
        <v>3</v>
      </c>
      <c r="P168" s="20" t="str">
        <f aca="false">IF(OR(N168="",O168=""),"",IF(N168&lt;=O168,"Yes","No"))</f>
        <v>Yes</v>
      </c>
      <c r="Q168" s="19" t="str">
        <f aca="false">IF(A168="","",MID(IF(NOT(EXACT(TRIM(Raw_Export!C168),D168))," · property","")&amp;IF(NOT(EXACT(TRIM(Raw_Export!E168),E168))," · category","")&amp;IF(NOT(EXACT(TRIM(Raw_Export!F168),F168))," · priority","")&amp;IF(NOT(EXACT(TRIM(Raw_Export!G168),G168))," · vendor","")&amp;IF(NOT(EXACT(TRIM(Raw_Export!H168),H168))," · status","")&amp;IF(ISTEXT(Raw_Export!J168)," · cost was text",""),4,200))</f>
        <v>category · priority</v>
      </c>
      <c r="R168" s="20" t="n">
        <f aca="false">IF(A168="","",IF(OR(LEN(Q168)&gt;0,K168&lt;&gt;"",L168&lt;&gt;""),1,0))</f>
        <v>1</v>
      </c>
    </row>
    <row r="169" customFormat="false" ht="15" hidden="false" customHeight="false" outlineLevel="0" collapsed="false">
      <c r="A169" s="19" t="str">
        <f aca="false">IF(Raw_Export!A169="","",Raw_Export!A169)</f>
        <v>WO-24418</v>
      </c>
      <c r="B169" s="32" t="n">
        <f aca="false">IF(A169="","",Raw_Export!B169)</f>
        <v>46252</v>
      </c>
      <c r="C169" s="33" t="n">
        <f aca="false">IF(A169="","",DATE(YEAR(B169),MONTH(B169),1))</f>
        <v>46235</v>
      </c>
      <c r="D169" s="19" t="str">
        <f aca="false">IF(A169="","",IFERROR(INDEX(Cleanup_Rules!$B$6:$B$60,MATCH(TRIM(LOWER(Raw_Export!C169)),Cleanup_Rules!$A$6:$A$60,0)),"UNMAPPED"))</f>
        <v>Oakview Apartments</v>
      </c>
      <c r="E169" s="19" t="str">
        <f aca="false">IF(A169="","",IFERROR(INDEX(Cleanup_Rules!$E$6:$E$60,MATCH(TRIM(LOWER(Raw_Export!E169)),Cleanup_Rules!$D$6:$D$60,0)),"UNMAPPED"))</f>
        <v>Appliance</v>
      </c>
      <c r="F169" s="19" t="str">
        <f aca="false">IF(A169="","",IFERROR(INDEX(Cleanup_Rules!$H$6:$H$60,MATCH(TRIM(LOWER(Raw_Export!F169)),Cleanup_Rules!$G$6:$G$60,0)),"UNMAPPED"))</f>
        <v>Urgent</v>
      </c>
      <c r="G169" s="19" t="str">
        <f aca="false">IF(A169="","",IFERROR(INDEX(Cleanup_Rules!$K$6:$K$60,MATCH(TRIM(LOWER(Raw_Export!G169)),Cleanup_Rules!$J$6:$J$60,0)),"UNMAPPED"))</f>
        <v>In-house Maintenance</v>
      </c>
      <c r="H169" s="19" t="str">
        <f aca="false">IF(A169="","",IFERROR(INDEX(Cleanup_Rules!$N$6:$N$60,MATCH(TRIM(LOWER(Raw_Export!H169)),Cleanup_Rules!$M$6:$M$60,0)),"UNMAPPED"))</f>
        <v>Completed</v>
      </c>
      <c r="I169" s="32" t="n">
        <f aca="false">IF(OR(A169="",Raw_Export!I169=""),"",Raw_Export!I169)</f>
        <v>46252</v>
      </c>
      <c r="J169" s="34" t="n">
        <f aca="false">IF(A169="","",IF(Raw_Export!J169="",0,IF(ISNUMBER(Raw_Export!J169),Raw_Export!J169,VALUE(SUBSTITUTE(SUBSTITUTE(Raw_Export!J169,"$",""),",","")))))</f>
        <v>0</v>
      </c>
      <c r="K169" s="20" t="str">
        <f aca="false">IF(A169="","",IF(COUNTIF($A$6:A169,A169)&gt;1,"Duplicate",""))</f>
        <v/>
      </c>
      <c r="L169" s="19" t="str">
        <f aca="false">IF(A169="","",IF(AND(H169="Completed",I169=""),"No completion date",IF(AND(I169&lt;&gt;"",I169&lt;B169),"Completed before created","")))</f>
        <v/>
      </c>
      <c r="M169" s="20" t="str">
        <f aca="false">IF(A169="","",IF(K169="Duplicate","No","Yes"))</f>
        <v>Yes</v>
      </c>
      <c r="N169" s="20" t="n">
        <f aca="false">IF(OR(A169="",H169&lt;&gt;"Completed",L169&lt;&gt;""),"",I169-B169)</f>
        <v>0</v>
      </c>
      <c r="O169" s="20" t="n">
        <f aca="false">IF(A169="","",IFERROR(INDEX(Cleanup_Rules!$Q$6:$Q$8,MATCH(F169,Cleanup_Rules!$P$6:$P$8,0)),""))</f>
        <v>3</v>
      </c>
      <c r="P169" s="20" t="str">
        <f aca="false">IF(OR(N169="",O169=""),"",IF(N169&lt;=O169,"Yes","No"))</f>
        <v>Yes</v>
      </c>
      <c r="Q169" s="19" t="str">
        <f aca="false">IF(A169="","",MID(IF(NOT(EXACT(TRIM(Raw_Export!C169),D169))," · property","")&amp;IF(NOT(EXACT(TRIM(Raw_Export!E169),E169))," · category","")&amp;IF(NOT(EXACT(TRIM(Raw_Export!F169),F169))," · priority","")&amp;IF(NOT(EXACT(TRIM(Raw_Export!G169),G169))," · vendor","")&amp;IF(NOT(EXACT(TRIM(Raw_Export!H169),H169))," · status","")&amp;IF(ISTEXT(Raw_Export!J169)," · cost was text",""),4,200))</f>
        <v/>
      </c>
      <c r="R169" s="20" t="n">
        <f aca="false">IF(A169="","",IF(OR(LEN(Q169)&gt;0,K169&lt;&gt;"",L169&lt;&gt;""),1,0))</f>
        <v>0</v>
      </c>
    </row>
    <row r="170" customFormat="false" ht="15" hidden="false" customHeight="false" outlineLevel="0" collapsed="false">
      <c r="A170" s="19" t="str">
        <f aca="false">IF(Raw_Export!A170="","",Raw_Export!A170)</f>
        <v>WO-24421</v>
      </c>
      <c r="B170" s="32" t="n">
        <f aca="false">IF(A170="","",Raw_Export!B170)</f>
        <v>46252</v>
      </c>
      <c r="C170" s="33" t="n">
        <f aca="false">IF(A170="","",DATE(YEAR(B170),MONTH(B170),1))</f>
        <v>46235</v>
      </c>
      <c r="D170" s="19" t="str">
        <f aca="false">IF(A170="","",IFERROR(INDEX(Cleanup_Rules!$B$6:$B$60,MATCH(TRIM(LOWER(Raw_Export!C170)),Cleanup_Rules!$A$6:$A$60,0)),"UNMAPPED"))</f>
        <v>Oakview Apartments</v>
      </c>
      <c r="E170" s="19" t="str">
        <f aca="false">IF(A170="","",IFERROR(INDEX(Cleanup_Rules!$E$6:$E$60,MATCH(TRIM(LOWER(Raw_Export!E170)),Cleanup_Rules!$D$6:$D$60,0)),"UNMAPPED"))</f>
        <v>Plumbing</v>
      </c>
      <c r="F170" s="19" t="str">
        <f aca="false">IF(A170="","",IFERROR(INDEX(Cleanup_Rules!$H$6:$H$60,MATCH(TRIM(LOWER(Raw_Export!F170)),Cleanup_Rules!$G$6:$G$60,0)),"UNMAPPED"))</f>
        <v>Routine</v>
      </c>
      <c r="G170" s="19" t="str">
        <f aca="false">IF(A170="","",IFERROR(INDEX(Cleanup_Rules!$K$6:$K$60,MATCH(TRIM(LOWER(Raw_Export!G170)),Cleanup_Rules!$J$6:$J$60,0)),"UNMAPPED"))</f>
        <v>In-house Maintenance</v>
      </c>
      <c r="H170" s="19" t="str">
        <f aca="false">IF(A170="","",IFERROR(INDEX(Cleanup_Rules!$N$6:$N$60,MATCH(TRIM(LOWER(Raw_Export!H170)),Cleanup_Rules!$M$6:$M$60,0)),"UNMAPPED"))</f>
        <v>Completed</v>
      </c>
      <c r="I170" s="32" t="n">
        <f aca="false">IF(OR(A170="",Raw_Export!I170=""),"",Raw_Export!I170)</f>
        <v>46259</v>
      </c>
      <c r="J170" s="34" t="n">
        <f aca="false">IF(A170="","",IF(Raw_Export!J170="",0,IF(ISNUMBER(Raw_Export!J170),Raw_Export!J170,VALUE(SUBSTITUTE(SUBSTITUTE(Raw_Export!J170,"$",""),",","")))))</f>
        <v>0</v>
      </c>
      <c r="K170" s="20" t="str">
        <f aca="false">IF(A170="","",IF(COUNTIF($A$6:A170,A170)&gt;1,"Duplicate",""))</f>
        <v/>
      </c>
      <c r="L170" s="19" t="str">
        <f aca="false">IF(A170="","",IF(AND(H170="Completed",I170=""),"No completion date",IF(AND(I170&lt;&gt;"",I170&lt;B170),"Completed before created","")))</f>
        <v/>
      </c>
      <c r="M170" s="20" t="str">
        <f aca="false">IF(A170="","",IF(K170="Duplicate","No","Yes"))</f>
        <v>Yes</v>
      </c>
      <c r="N170" s="20" t="n">
        <f aca="false">IF(OR(A170="",H170&lt;&gt;"Completed",L170&lt;&gt;""),"",I170-B170)</f>
        <v>7</v>
      </c>
      <c r="O170" s="20" t="n">
        <f aca="false">IF(A170="","",IFERROR(INDEX(Cleanup_Rules!$Q$6:$Q$8,MATCH(F170,Cleanup_Rules!$P$6:$P$8,0)),""))</f>
        <v>7</v>
      </c>
      <c r="P170" s="20" t="str">
        <f aca="false">IF(OR(N170="",O170=""),"",IF(N170&lt;=O170,"Yes","No"))</f>
        <v>Yes</v>
      </c>
      <c r="Q170" s="19" t="str">
        <f aca="false">IF(A170="","",MID(IF(NOT(EXACT(TRIM(Raw_Export!C170),D170))," · property","")&amp;IF(NOT(EXACT(TRIM(Raw_Export!E170),E170))," · category","")&amp;IF(NOT(EXACT(TRIM(Raw_Export!F170),F170))," · priority","")&amp;IF(NOT(EXACT(TRIM(Raw_Export!G170),G170))," · vendor","")&amp;IF(NOT(EXACT(TRIM(Raw_Export!H170),H170))," · status","")&amp;IF(ISTEXT(Raw_Export!J170)," · cost was text",""),4,200))</f>
        <v>priority</v>
      </c>
      <c r="R170" s="20" t="n">
        <f aca="false">IF(A170="","",IF(OR(LEN(Q170)&gt;0,K170&lt;&gt;"",L170&lt;&gt;""),1,0))</f>
        <v>1</v>
      </c>
    </row>
    <row r="171" customFormat="false" ht="15" hidden="false" customHeight="false" outlineLevel="0" collapsed="false">
      <c r="A171" s="19" t="str">
        <f aca="false">IF(Raw_Export!A171="","",Raw_Export!A171)</f>
        <v>WO-24421</v>
      </c>
      <c r="B171" s="32" t="n">
        <f aca="false">IF(A171="","",Raw_Export!B171)</f>
        <v>46252</v>
      </c>
      <c r="C171" s="33" t="n">
        <f aca="false">IF(A171="","",DATE(YEAR(B171),MONTH(B171),1))</f>
        <v>46235</v>
      </c>
      <c r="D171" s="19" t="str">
        <f aca="false">IF(A171="","",IFERROR(INDEX(Cleanup_Rules!$B$6:$B$60,MATCH(TRIM(LOWER(Raw_Export!C171)),Cleanup_Rules!$A$6:$A$60,0)),"UNMAPPED"))</f>
        <v>Oakview Apartments</v>
      </c>
      <c r="E171" s="19" t="str">
        <f aca="false">IF(A171="","",IFERROR(INDEX(Cleanup_Rules!$E$6:$E$60,MATCH(TRIM(LOWER(Raw_Export!E171)),Cleanup_Rules!$D$6:$D$60,0)),"UNMAPPED"))</f>
        <v>Plumbing</v>
      </c>
      <c r="F171" s="19" t="str">
        <f aca="false">IF(A171="","",IFERROR(INDEX(Cleanup_Rules!$H$6:$H$60,MATCH(TRIM(LOWER(Raw_Export!F171)),Cleanup_Rules!$G$6:$G$60,0)),"UNMAPPED"))</f>
        <v>Routine</v>
      </c>
      <c r="G171" s="19" t="str">
        <f aca="false">IF(A171="","",IFERROR(INDEX(Cleanup_Rules!$K$6:$K$60,MATCH(TRIM(LOWER(Raw_Export!G171)),Cleanup_Rules!$J$6:$J$60,0)),"UNMAPPED"))</f>
        <v>In-house Maintenance</v>
      </c>
      <c r="H171" s="19" t="str">
        <f aca="false">IF(A171="","",IFERROR(INDEX(Cleanup_Rules!$N$6:$N$60,MATCH(TRIM(LOWER(Raw_Export!H171)),Cleanup_Rules!$M$6:$M$60,0)),"UNMAPPED"))</f>
        <v>Completed</v>
      </c>
      <c r="I171" s="32" t="n">
        <f aca="false">IF(OR(A171="",Raw_Export!I171=""),"",Raw_Export!I171)</f>
        <v>46259</v>
      </c>
      <c r="J171" s="34" t="n">
        <f aca="false">IF(A171="","",IF(Raw_Export!J171="",0,IF(ISNUMBER(Raw_Export!J171),Raw_Export!J171,VALUE(SUBSTITUTE(SUBSTITUTE(Raw_Export!J171,"$",""),",","")))))</f>
        <v>0</v>
      </c>
      <c r="K171" s="20" t="str">
        <f aca="false">IF(A171="","",IF(COUNTIF($A$6:A171,A171)&gt;1,"Duplicate",""))</f>
        <v>Duplicate</v>
      </c>
      <c r="L171" s="19" t="str">
        <f aca="false">IF(A171="","",IF(AND(H171="Completed",I171=""),"No completion date",IF(AND(I171&lt;&gt;"",I171&lt;B171),"Completed before created","")))</f>
        <v/>
      </c>
      <c r="M171" s="20" t="str">
        <f aca="false">IF(A171="","",IF(K171="Duplicate","No","Yes"))</f>
        <v>No</v>
      </c>
      <c r="N171" s="20" t="n">
        <f aca="false">IF(OR(A171="",H171&lt;&gt;"Completed",L171&lt;&gt;""),"",I171-B171)</f>
        <v>7</v>
      </c>
      <c r="O171" s="20" t="n">
        <f aca="false">IF(A171="","",IFERROR(INDEX(Cleanup_Rules!$Q$6:$Q$8,MATCH(F171,Cleanup_Rules!$P$6:$P$8,0)),""))</f>
        <v>7</v>
      </c>
      <c r="P171" s="20" t="str">
        <f aca="false">IF(OR(N171="",O171=""),"",IF(N171&lt;=O171,"Yes","No"))</f>
        <v>Yes</v>
      </c>
      <c r="Q171" s="19" t="str">
        <f aca="false">IF(A171="","",MID(IF(NOT(EXACT(TRIM(Raw_Export!C171),D171))," · property","")&amp;IF(NOT(EXACT(TRIM(Raw_Export!E171),E171))," · category","")&amp;IF(NOT(EXACT(TRIM(Raw_Export!F171),F171))," · priority","")&amp;IF(NOT(EXACT(TRIM(Raw_Export!G171),G171))," · vendor","")&amp;IF(NOT(EXACT(TRIM(Raw_Export!H171),H171))," · status","")&amp;IF(ISTEXT(Raw_Export!J171)," · cost was text",""),4,200))</f>
        <v>priority</v>
      </c>
      <c r="R171" s="20" t="n">
        <f aca="false">IF(A171="","",IF(OR(LEN(Q171)&gt;0,K171&lt;&gt;"",L171&lt;&gt;""),1,0))</f>
        <v>1</v>
      </c>
    </row>
    <row r="172" customFormat="false" ht="15" hidden="false" customHeight="false" outlineLevel="0" collapsed="false">
      <c r="A172" s="19" t="str">
        <f aca="false">IF(Raw_Export!A172="","",Raw_Export!A172)</f>
        <v>WO-24423</v>
      </c>
      <c r="B172" s="32" t="n">
        <f aca="false">IF(A172="","",Raw_Export!B172)</f>
        <v>46252</v>
      </c>
      <c r="C172" s="33" t="n">
        <f aca="false">IF(A172="","",DATE(YEAR(B172),MONTH(B172),1))</f>
        <v>46235</v>
      </c>
      <c r="D172" s="19" t="str">
        <f aca="false">IF(A172="","",IFERROR(INDEX(Cleanup_Rules!$B$6:$B$60,MATCH(TRIM(LOWER(Raw_Export!C172)),Cleanup_Rules!$A$6:$A$60,0)),"UNMAPPED"))</f>
        <v>Oakview Apartments</v>
      </c>
      <c r="E172" s="19" t="str">
        <f aca="false">IF(A172="","",IFERROR(INDEX(Cleanup_Rules!$E$6:$E$60,MATCH(TRIM(LOWER(Raw_Export!E172)),Cleanup_Rules!$D$6:$D$60,0)),"UNMAPPED"))</f>
        <v>Plumbing</v>
      </c>
      <c r="F172" s="19" t="str">
        <f aca="false">IF(A172="","",IFERROR(INDEX(Cleanup_Rules!$H$6:$H$60,MATCH(TRIM(LOWER(Raw_Export!F172)),Cleanup_Rules!$G$6:$G$60,0)),"UNMAPPED"))</f>
        <v>Routine</v>
      </c>
      <c r="G172" s="19" t="str">
        <f aca="false">IF(A172="","",IFERROR(INDEX(Cleanup_Rules!$K$6:$K$60,MATCH(TRIM(LOWER(Raw_Export!G172)),Cleanup_Rules!$J$6:$J$60,0)),"UNMAPPED"))</f>
        <v>FastFlow Plumbing</v>
      </c>
      <c r="H172" s="19" t="str">
        <f aca="false">IF(A172="","",IFERROR(INDEX(Cleanup_Rules!$N$6:$N$60,MATCH(TRIM(LOWER(Raw_Export!H172)),Cleanup_Rules!$M$6:$M$60,0)),"UNMAPPED"))</f>
        <v>Completed</v>
      </c>
      <c r="I172" s="32" t="n">
        <f aca="false">IF(OR(A172="",Raw_Export!I172=""),"",Raw_Export!I172)</f>
        <v>46258</v>
      </c>
      <c r="J172" s="34" t="n">
        <f aca="false">IF(A172="","",IF(Raw_Export!J172="",0,IF(ISNUMBER(Raw_Export!J172),Raw_Export!J172,VALUE(SUBSTITUTE(SUBSTITUTE(Raw_Export!J172,"$",""),",","")))))</f>
        <v>472.03</v>
      </c>
      <c r="K172" s="20" t="str">
        <f aca="false">IF(A172="","",IF(COUNTIF($A$6:A172,A172)&gt;1,"Duplicate",""))</f>
        <v/>
      </c>
      <c r="L172" s="19" t="str">
        <f aca="false">IF(A172="","",IF(AND(H172="Completed",I172=""),"No completion date",IF(AND(I172&lt;&gt;"",I172&lt;B172),"Completed before created","")))</f>
        <v/>
      </c>
      <c r="M172" s="20" t="str">
        <f aca="false">IF(A172="","",IF(K172="Duplicate","No","Yes"))</f>
        <v>Yes</v>
      </c>
      <c r="N172" s="20" t="n">
        <f aca="false">IF(OR(A172="",H172&lt;&gt;"Completed",L172&lt;&gt;""),"",I172-B172)</f>
        <v>6</v>
      </c>
      <c r="O172" s="20" t="n">
        <f aca="false">IF(A172="","",IFERROR(INDEX(Cleanup_Rules!$Q$6:$Q$8,MATCH(F172,Cleanup_Rules!$P$6:$P$8,0)),""))</f>
        <v>7</v>
      </c>
      <c r="P172" s="20" t="str">
        <f aca="false">IF(OR(N172="",O172=""),"",IF(N172&lt;=O172,"Yes","No"))</f>
        <v>Yes</v>
      </c>
      <c r="Q172" s="19" t="str">
        <f aca="false">IF(A172="","",MID(IF(NOT(EXACT(TRIM(Raw_Export!C172),D172))," · property","")&amp;IF(NOT(EXACT(TRIM(Raw_Export!E172),E172))," · category","")&amp;IF(NOT(EXACT(TRIM(Raw_Export!F172),F172))," · priority","")&amp;IF(NOT(EXACT(TRIM(Raw_Export!G172),G172))," · vendor","")&amp;IF(NOT(EXACT(TRIM(Raw_Export!H172),H172))," · status","")&amp;IF(ISTEXT(Raw_Export!J172)," · cost was text",""),4,200))</f>
        <v/>
      </c>
      <c r="R172" s="20" t="n">
        <f aca="false">IF(A172="","",IF(OR(LEN(Q172)&gt;0,K172&lt;&gt;"",L172&lt;&gt;""),1,0))</f>
        <v>0</v>
      </c>
    </row>
    <row r="173" customFormat="false" ht="15" hidden="false" customHeight="false" outlineLevel="0" collapsed="false">
      <c r="A173" s="19" t="str">
        <f aca="false">IF(Raw_Export!A173="","",Raw_Export!A173)</f>
        <v>WO-24424</v>
      </c>
      <c r="B173" s="32" t="n">
        <f aca="false">IF(A173="","",Raw_Export!B173)</f>
        <v>46252</v>
      </c>
      <c r="C173" s="33" t="n">
        <f aca="false">IF(A173="","",DATE(YEAR(B173),MONTH(B173),1))</f>
        <v>46235</v>
      </c>
      <c r="D173" s="19" t="str">
        <f aca="false">IF(A173="","",IFERROR(INDEX(Cleanup_Rules!$B$6:$B$60,MATCH(TRIM(LOWER(Raw_Export!C173)),Cleanup_Rules!$A$6:$A$60,0)),"UNMAPPED"))</f>
        <v>Oakview Apartments</v>
      </c>
      <c r="E173" s="19" t="str">
        <f aca="false">IF(A173="","",IFERROR(INDEX(Cleanup_Rules!$E$6:$E$60,MATCH(TRIM(LOWER(Raw_Export!E173)),Cleanup_Rules!$D$6:$D$60,0)),"UNMAPPED"))</f>
        <v>Plumbing</v>
      </c>
      <c r="F173" s="19" t="str">
        <f aca="false">IF(A173="","",IFERROR(INDEX(Cleanup_Rules!$H$6:$H$60,MATCH(TRIM(LOWER(Raw_Export!F173)),Cleanup_Rules!$G$6:$G$60,0)),"UNMAPPED"))</f>
        <v>Urgent</v>
      </c>
      <c r="G173" s="19" t="str">
        <f aca="false">IF(A173="","",IFERROR(INDEX(Cleanup_Rules!$K$6:$K$60,MATCH(TRIM(LOWER(Raw_Export!G173)),Cleanup_Rules!$J$6:$J$60,0)),"UNMAPPED"))</f>
        <v>FastFlow Plumbing</v>
      </c>
      <c r="H173" s="19" t="str">
        <f aca="false">IF(A173="","",IFERROR(INDEX(Cleanup_Rules!$N$6:$N$60,MATCH(TRIM(LOWER(Raw_Export!H173)),Cleanup_Rules!$M$6:$M$60,0)),"UNMAPPED"))</f>
        <v>Completed</v>
      </c>
      <c r="I173" s="32" t="n">
        <f aca="false">IF(OR(A173="",Raw_Export!I173=""),"",Raw_Export!I173)</f>
        <v>46253</v>
      </c>
      <c r="J173" s="34" t="n">
        <f aca="false">IF(A173="","",IF(Raw_Export!J173="",0,IF(ISNUMBER(Raw_Export!J173),Raw_Export!J173,VALUE(SUBSTITUTE(SUBSTITUTE(Raw_Export!J173,"$",""),",","")))))</f>
        <v>880.61</v>
      </c>
      <c r="K173" s="20" t="str">
        <f aca="false">IF(A173="","",IF(COUNTIF($A$6:A173,A173)&gt;1,"Duplicate",""))</f>
        <v/>
      </c>
      <c r="L173" s="19" t="str">
        <f aca="false">IF(A173="","",IF(AND(H173="Completed",I173=""),"No completion date",IF(AND(I173&lt;&gt;"",I173&lt;B173),"Completed before created","")))</f>
        <v/>
      </c>
      <c r="M173" s="20" t="str">
        <f aca="false">IF(A173="","",IF(K173="Duplicate","No","Yes"))</f>
        <v>Yes</v>
      </c>
      <c r="N173" s="20" t="n">
        <f aca="false">IF(OR(A173="",H173&lt;&gt;"Completed",L173&lt;&gt;""),"",I173-B173)</f>
        <v>1</v>
      </c>
      <c r="O173" s="20" t="n">
        <f aca="false">IF(A173="","",IFERROR(INDEX(Cleanup_Rules!$Q$6:$Q$8,MATCH(F173,Cleanup_Rules!$P$6:$P$8,0)),""))</f>
        <v>3</v>
      </c>
      <c r="P173" s="20" t="str">
        <f aca="false">IF(OR(N173="",O173=""),"",IF(N173&lt;=O173,"Yes","No"))</f>
        <v>Yes</v>
      </c>
      <c r="Q173" s="19" t="str">
        <f aca="false">IF(A173="","",MID(IF(NOT(EXACT(TRIM(Raw_Export!C173),D173))," · property","")&amp;IF(NOT(EXACT(TRIM(Raw_Export!E173),E173))," · category","")&amp;IF(NOT(EXACT(TRIM(Raw_Export!F173),F173))," · priority","")&amp;IF(NOT(EXACT(TRIM(Raw_Export!G173),G173))," · vendor","")&amp;IF(NOT(EXACT(TRIM(Raw_Export!H173),H173))," · status","")&amp;IF(ISTEXT(Raw_Export!J173)," · cost was text",""),4,200))</f>
        <v/>
      </c>
      <c r="R173" s="20" t="n">
        <f aca="false">IF(A173="","",IF(OR(LEN(Q173)&gt;0,K173&lt;&gt;"",L173&lt;&gt;""),1,0))</f>
        <v>0</v>
      </c>
    </row>
    <row r="174" customFormat="false" ht="15" hidden="false" customHeight="false" outlineLevel="0" collapsed="false">
      <c r="A174" s="19" t="str">
        <f aca="false">IF(Raw_Export!A174="","",Raw_Export!A174)</f>
        <v>WO-24427</v>
      </c>
      <c r="B174" s="32" t="n">
        <f aca="false">IF(A174="","",Raw_Export!B174)</f>
        <v>46252</v>
      </c>
      <c r="C174" s="33" t="n">
        <f aca="false">IF(A174="","",DATE(YEAR(B174),MONTH(B174),1))</f>
        <v>46235</v>
      </c>
      <c r="D174" s="19" t="str">
        <f aca="false">IF(A174="","",IFERROR(INDEX(Cleanup_Rules!$B$6:$B$60,MATCH(TRIM(LOWER(Raw_Export!C174)),Cleanup_Rules!$A$6:$A$60,0)),"UNMAPPED"))</f>
        <v>Oakview Apartments</v>
      </c>
      <c r="E174" s="19" t="str">
        <f aca="false">IF(A174="","",IFERROR(INDEX(Cleanup_Rules!$E$6:$E$60,MATCH(TRIM(LOWER(Raw_Export!E174)),Cleanup_Rules!$D$6:$D$60,0)),"UNMAPPED"))</f>
        <v>Plumbing</v>
      </c>
      <c r="F174" s="19" t="str">
        <f aca="false">IF(A174="","",IFERROR(INDEX(Cleanup_Rules!$H$6:$H$60,MATCH(TRIM(LOWER(Raw_Export!F174)),Cleanup_Rules!$G$6:$G$60,0)),"UNMAPPED"))</f>
        <v>Routine</v>
      </c>
      <c r="G174" s="19" t="str">
        <f aca="false">IF(A174="","",IFERROR(INDEX(Cleanup_Rules!$K$6:$K$60,MATCH(TRIM(LOWER(Raw_Export!G174)),Cleanup_Rules!$J$6:$J$60,0)),"UNMAPPED"))</f>
        <v>In-house Maintenance</v>
      </c>
      <c r="H174" s="19" t="str">
        <f aca="false">IF(A174="","",IFERROR(INDEX(Cleanup_Rules!$N$6:$N$60,MATCH(TRIM(LOWER(Raw_Export!H174)),Cleanup_Rules!$M$6:$M$60,0)),"UNMAPPED"))</f>
        <v>Completed</v>
      </c>
      <c r="I174" s="32" t="n">
        <f aca="false">IF(OR(A174="",Raw_Export!I174=""),"",Raw_Export!I174)</f>
        <v>46260</v>
      </c>
      <c r="J174" s="34" t="n">
        <f aca="false">IF(A174="","",IF(Raw_Export!J174="",0,IF(ISNUMBER(Raw_Export!J174),Raw_Export!J174,VALUE(SUBSTITUTE(SUBSTITUTE(Raw_Export!J174,"$",""),",","")))))</f>
        <v>0</v>
      </c>
      <c r="K174" s="20" t="str">
        <f aca="false">IF(A174="","",IF(COUNTIF($A$6:A174,A174)&gt;1,"Duplicate",""))</f>
        <v/>
      </c>
      <c r="L174" s="19" t="str">
        <f aca="false">IF(A174="","",IF(AND(H174="Completed",I174=""),"No completion date",IF(AND(I174&lt;&gt;"",I174&lt;B174),"Completed before created","")))</f>
        <v/>
      </c>
      <c r="M174" s="20" t="str">
        <f aca="false">IF(A174="","",IF(K174="Duplicate","No","Yes"))</f>
        <v>Yes</v>
      </c>
      <c r="N174" s="20" t="n">
        <f aca="false">IF(OR(A174="",H174&lt;&gt;"Completed",L174&lt;&gt;""),"",I174-B174)</f>
        <v>8</v>
      </c>
      <c r="O174" s="20" t="n">
        <f aca="false">IF(A174="","",IFERROR(INDEX(Cleanup_Rules!$Q$6:$Q$8,MATCH(F174,Cleanup_Rules!$P$6:$P$8,0)),""))</f>
        <v>7</v>
      </c>
      <c r="P174" s="20" t="str">
        <f aca="false">IF(OR(N174="",O174=""),"",IF(N174&lt;=O174,"Yes","No"))</f>
        <v>No</v>
      </c>
      <c r="Q174" s="19" t="str">
        <f aca="false">IF(A174="","",MID(IF(NOT(EXACT(TRIM(Raw_Export!C174),D174))," · property","")&amp;IF(NOT(EXACT(TRIM(Raw_Export!E174),E174))," · category","")&amp;IF(NOT(EXACT(TRIM(Raw_Export!F174),F174))," · priority","")&amp;IF(NOT(EXACT(TRIM(Raw_Export!G174),G174))," · vendor","")&amp;IF(NOT(EXACT(TRIM(Raw_Export!H174),H174))," · status","")&amp;IF(ISTEXT(Raw_Export!J174)," · cost was text",""),4,200))</f>
        <v/>
      </c>
      <c r="R174" s="20" t="n">
        <f aca="false">IF(A174="","",IF(OR(LEN(Q174)&gt;0,K174&lt;&gt;"",L174&lt;&gt;""),1,0))</f>
        <v>0</v>
      </c>
    </row>
    <row r="175" customFormat="false" ht="15" hidden="false" customHeight="false" outlineLevel="0" collapsed="false">
      <c r="A175" s="19" t="str">
        <f aca="false">IF(Raw_Export!A175="","",Raw_Export!A175)</f>
        <v>WO-24429</v>
      </c>
      <c r="B175" s="32" t="n">
        <f aca="false">IF(A175="","",Raw_Export!B175)</f>
        <v>46252</v>
      </c>
      <c r="C175" s="33" t="n">
        <f aca="false">IF(A175="","",DATE(YEAR(B175),MONTH(B175),1))</f>
        <v>46235</v>
      </c>
      <c r="D175" s="19" t="str">
        <f aca="false">IF(A175="","",IFERROR(INDEX(Cleanup_Rules!$B$6:$B$60,MATCH(TRIM(LOWER(Raw_Export!C175)),Cleanup_Rules!$A$6:$A$60,0)),"UNMAPPED"))</f>
        <v>Oakview Apartments</v>
      </c>
      <c r="E175" s="19" t="str">
        <f aca="false">IF(A175="","",IFERROR(INDEX(Cleanup_Rules!$E$6:$E$60,MATCH(TRIM(LOWER(Raw_Export!E175)),Cleanup_Rules!$D$6:$D$60,0)),"UNMAPPED"))</f>
        <v>HVAC</v>
      </c>
      <c r="F175" s="19" t="str">
        <f aca="false">IF(A175="","",IFERROR(INDEX(Cleanup_Rules!$H$6:$H$60,MATCH(TRIM(LOWER(Raw_Export!F175)),Cleanup_Rules!$G$6:$G$60,0)),"UNMAPPED"))</f>
        <v>Emergency</v>
      </c>
      <c r="G175" s="19" t="str">
        <f aca="false">IF(A175="","",IFERROR(INDEX(Cleanup_Rules!$K$6:$K$60,MATCH(TRIM(LOWER(Raw_Export!G175)),Cleanup_Rules!$J$6:$J$60,0)),"UNMAPPED"))</f>
        <v>CoolAir HVAC</v>
      </c>
      <c r="H175" s="19" t="str">
        <f aca="false">IF(A175="","",IFERROR(INDEX(Cleanup_Rules!$N$6:$N$60,MATCH(TRIM(LOWER(Raw_Export!H175)),Cleanup_Rules!$M$6:$M$60,0)),"UNMAPPED"))</f>
        <v>Completed</v>
      </c>
      <c r="I175" s="32" t="n">
        <f aca="false">IF(OR(A175="",Raw_Export!I175=""),"",Raw_Export!I175)</f>
        <v>46253</v>
      </c>
      <c r="J175" s="34" t="n">
        <f aca="false">IF(A175="","",IF(Raw_Export!J175="",0,IF(ISNUMBER(Raw_Export!J175),Raw_Export!J175,VALUE(SUBSTITUTE(SUBSTITUTE(Raw_Export!J175,"$",""),",","")))))</f>
        <v>948.15</v>
      </c>
      <c r="K175" s="20" t="str">
        <f aca="false">IF(A175="","",IF(COUNTIF($A$6:A175,A175)&gt;1,"Duplicate",""))</f>
        <v/>
      </c>
      <c r="L175" s="19" t="str">
        <f aca="false">IF(A175="","",IF(AND(H175="Completed",I175=""),"No completion date",IF(AND(I175&lt;&gt;"",I175&lt;B175),"Completed before created","")))</f>
        <v/>
      </c>
      <c r="M175" s="20" t="str">
        <f aca="false">IF(A175="","",IF(K175="Duplicate","No","Yes"))</f>
        <v>Yes</v>
      </c>
      <c r="N175" s="20" t="n">
        <f aca="false">IF(OR(A175="",H175&lt;&gt;"Completed",L175&lt;&gt;""),"",I175-B175)</f>
        <v>1</v>
      </c>
      <c r="O175" s="20" t="n">
        <f aca="false">IF(A175="","",IFERROR(INDEX(Cleanup_Rules!$Q$6:$Q$8,MATCH(F175,Cleanup_Rules!$P$6:$P$8,0)),""))</f>
        <v>1</v>
      </c>
      <c r="P175" s="20" t="str">
        <f aca="false">IF(OR(N175="",O175=""),"",IF(N175&lt;=O175,"Yes","No"))</f>
        <v>Yes</v>
      </c>
      <c r="Q175" s="19" t="str">
        <f aca="false">IF(A175="","",MID(IF(NOT(EXACT(TRIM(Raw_Export!C175),D175))," · property","")&amp;IF(NOT(EXACT(TRIM(Raw_Export!E175),E175))," · category","")&amp;IF(NOT(EXACT(TRIM(Raw_Export!F175),F175))," · priority","")&amp;IF(NOT(EXACT(TRIM(Raw_Export!G175),G175))," · vendor","")&amp;IF(NOT(EXACT(TRIM(Raw_Export!H175),H175))," · status","")&amp;IF(ISTEXT(Raw_Export!J175)," · cost was text",""),4,200))</f>
        <v/>
      </c>
      <c r="R175" s="20" t="n">
        <f aca="false">IF(A175="","",IF(OR(LEN(Q175)&gt;0,K175&lt;&gt;"",L175&lt;&gt;""),1,0))</f>
        <v>0</v>
      </c>
    </row>
    <row r="176" customFormat="false" ht="15" hidden="false" customHeight="false" outlineLevel="0" collapsed="false">
      <c r="A176" s="19" t="str">
        <f aca="false">IF(Raw_Export!A176="","",Raw_Export!A176)</f>
        <v>WO-24432</v>
      </c>
      <c r="B176" s="32" t="n">
        <f aca="false">IF(A176="","",Raw_Export!B176)</f>
        <v>46252</v>
      </c>
      <c r="C176" s="33" t="n">
        <f aca="false">IF(A176="","",DATE(YEAR(B176),MONTH(B176),1))</f>
        <v>46235</v>
      </c>
      <c r="D176" s="19" t="str">
        <f aca="false">IF(A176="","",IFERROR(INDEX(Cleanup_Rules!$B$6:$B$60,MATCH(TRIM(LOWER(Raw_Export!C176)),Cleanup_Rules!$A$6:$A$60,0)),"UNMAPPED"))</f>
        <v>Mill Creek Townhomes</v>
      </c>
      <c r="E176" s="19" t="str">
        <f aca="false">IF(A176="","",IFERROR(INDEX(Cleanup_Rules!$E$6:$E$60,MATCH(TRIM(LOWER(Raw_Export!E176)),Cleanup_Rules!$D$6:$D$60,0)),"UNMAPPED"))</f>
        <v>Electrical</v>
      </c>
      <c r="F176" s="19" t="str">
        <f aca="false">IF(A176="","",IFERROR(INDEX(Cleanup_Rules!$H$6:$H$60,MATCH(TRIM(LOWER(Raw_Export!F176)),Cleanup_Rules!$G$6:$G$60,0)),"UNMAPPED"))</f>
        <v>Routine</v>
      </c>
      <c r="G176" s="19" t="str">
        <f aca="false">IF(A176="","",IFERROR(INDEX(Cleanup_Rules!$K$6:$K$60,MATCH(TRIM(LOWER(Raw_Export!G176)),Cleanup_Rules!$J$6:$J$60,0)),"UNMAPPED"))</f>
        <v>In-house Maintenance</v>
      </c>
      <c r="H176" s="19" t="str">
        <f aca="false">IF(A176="","",IFERROR(INDEX(Cleanup_Rules!$N$6:$N$60,MATCH(TRIM(LOWER(Raw_Export!H176)),Cleanup_Rules!$M$6:$M$60,0)),"UNMAPPED"))</f>
        <v>Completed</v>
      </c>
      <c r="I176" s="32" t="n">
        <f aca="false">IF(OR(A176="",Raw_Export!I176=""),"",Raw_Export!I176)</f>
        <v>46257</v>
      </c>
      <c r="J176" s="34" t="n">
        <f aca="false">IF(A176="","",IF(Raw_Export!J176="",0,IF(ISNUMBER(Raw_Export!J176),Raw_Export!J176,VALUE(SUBSTITUTE(SUBSTITUTE(Raw_Export!J176,"$",""),",","")))))</f>
        <v>0</v>
      </c>
      <c r="K176" s="20" t="str">
        <f aca="false">IF(A176="","",IF(COUNTIF($A$6:A176,A176)&gt;1,"Duplicate",""))</f>
        <v/>
      </c>
      <c r="L176" s="19" t="str">
        <f aca="false">IF(A176="","",IF(AND(H176="Completed",I176=""),"No completion date",IF(AND(I176&lt;&gt;"",I176&lt;B176),"Completed before created","")))</f>
        <v/>
      </c>
      <c r="M176" s="20" t="str">
        <f aca="false">IF(A176="","",IF(K176="Duplicate","No","Yes"))</f>
        <v>Yes</v>
      </c>
      <c r="N176" s="20" t="n">
        <f aca="false">IF(OR(A176="",H176&lt;&gt;"Completed",L176&lt;&gt;""),"",I176-B176)</f>
        <v>5</v>
      </c>
      <c r="O176" s="20" t="n">
        <f aca="false">IF(A176="","",IFERROR(INDEX(Cleanup_Rules!$Q$6:$Q$8,MATCH(F176,Cleanup_Rules!$P$6:$P$8,0)),""))</f>
        <v>7</v>
      </c>
      <c r="P176" s="20" t="str">
        <f aca="false">IF(OR(N176="",O176=""),"",IF(N176&lt;=O176,"Yes","No"))</f>
        <v>Yes</v>
      </c>
      <c r="Q176" s="19" t="str">
        <f aca="false">IF(A176="","",MID(IF(NOT(EXACT(TRIM(Raw_Export!C176),D176))," · property","")&amp;IF(NOT(EXACT(TRIM(Raw_Export!E176),E176))," · category","")&amp;IF(NOT(EXACT(TRIM(Raw_Export!F176),F176))," · priority","")&amp;IF(NOT(EXACT(TRIM(Raw_Export!G176),G176))," · vendor","")&amp;IF(NOT(EXACT(TRIM(Raw_Export!H176),H176))," · status","")&amp;IF(ISTEXT(Raw_Export!J176)," · cost was text",""),4,200))</f>
        <v/>
      </c>
      <c r="R176" s="20" t="n">
        <f aca="false">IF(A176="","",IF(OR(LEN(Q176)&gt;0,K176&lt;&gt;"",L176&lt;&gt;""),1,0))</f>
        <v>0</v>
      </c>
    </row>
    <row r="177" customFormat="false" ht="15" hidden="false" customHeight="false" outlineLevel="0" collapsed="false">
      <c r="A177" s="19" t="str">
        <f aca="false">IF(Raw_Export!A177="","",Raw_Export!A177)</f>
        <v>WO-24434</v>
      </c>
      <c r="B177" s="32" t="n">
        <f aca="false">IF(A177="","",Raw_Export!B177)</f>
        <v>46252</v>
      </c>
      <c r="C177" s="33" t="n">
        <f aca="false">IF(A177="","",DATE(YEAR(B177),MONTH(B177),1))</f>
        <v>46235</v>
      </c>
      <c r="D177" s="19" t="str">
        <f aca="false">IF(A177="","",IFERROR(INDEX(Cleanup_Rules!$B$6:$B$60,MATCH(TRIM(LOWER(Raw_Export!C177)),Cleanup_Rules!$A$6:$A$60,0)),"UNMAPPED"))</f>
        <v>Harbor Point Lofts</v>
      </c>
      <c r="E177" s="19" t="str">
        <f aca="false">IF(A177="","",IFERROR(INDEX(Cleanup_Rules!$E$6:$E$60,MATCH(TRIM(LOWER(Raw_Export!E177)),Cleanup_Rules!$D$6:$D$60,0)),"UNMAPPED"))</f>
        <v>HVAC</v>
      </c>
      <c r="F177" s="19" t="str">
        <f aca="false">IF(A177="","",IFERROR(INDEX(Cleanup_Rules!$H$6:$H$60,MATCH(TRIM(LOWER(Raw_Export!F177)),Cleanup_Rules!$G$6:$G$60,0)),"UNMAPPED"))</f>
        <v>Urgent</v>
      </c>
      <c r="G177" s="19" t="str">
        <f aca="false">IF(A177="","",IFERROR(INDEX(Cleanup_Rules!$K$6:$K$60,MATCH(TRIM(LOWER(Raw_Export!G177)),Cleanup_Rules!$J$6:$J$60,0)),"UNMAPPED"))</f>
        <v>CoolAir HVAC</v>
      </c>
      <c r="H177" s="19" t="str">
        <f aca="false">IF(A177="","",IFERROR(INDEX(Cleanup_Rules!$N$6:$N$60,MATCH(TRIM(LOWER(Raw_Export!H177)),Cleanup_Rules!$M$6:$M$60,0)),"UNMAPPED"))</f>
        <v>Completed</v>
      </c>
      <c r="I177" s="32" t="n">
        <f aca="false">IF(OR(A177="",Raw_Export!I177=""),"",Raw_Export!I177)</f>
        <v>46261</v>
      </c>
      <c r="J177" s="34" t="n">
        <f aca="false">IF(A177="","",IF(Raw_Export!J177="",0,IF(ISNUMBER(Raw_Export!J177),Raw_Export!J177,VALUE(SUBSTITUTE(SUBSTITUTE(Raw_Export!J177,"$",""),",","")))))</f>
        <v>1311.87</v>
      </c>
      <c r="K177" s="20" t="str">
        <f aca="false">IF(A177="","",IF(COUNTIF($A$6:A177,A177)&gt;1,"Duplicate",""))</f>
        <v/>
      </c>
      <c r="L177" s="19" t="str">
        <f aca="false">IF(A177="","",IF(AND(H177="Completed",I177=""),"No completion date",IF(AND(I177&lt;&gt;"",I177&lt;B177),"Completed before created","")))</f>
        <v/>
      </c>
      <c r="M177" s="20" t="str">
        <f aca="false">IF(A177="","",IF(K177="Duplicate","No","Yes"))</f>
        <v>Yes</v>
      </c>
      <c r="N177" s="20" t="n">
        <f aca="false">IF(OR(A177="",H177&lt;&gt;"Completed",L177&lt;&gt;""),"",I177-B177)</f>
        <v>9</v>
      </c>
      <c r="O177" s="20" t="n">
        <f aca="false">IF(A177="","",IFERROR(INDEX(Cleanup_Rules!$Q$6:$Q$8,MATCH(F177,Cleanup_Rules!$P$6:$P$8,0)),""))</f>
        <v>3</v>
      </c>
      <c r="P177" s="20" t="str">
        <f aca="false">IF(OR(N177="",O177=""),"",IF(N177&lt;=O177,"Yes","No"))</f>
        <v>No</v>
      </c>
      <c r="Q177" s="19" t="str">
        <f aca="false">IF(A177="","",MID(IF(NOT(EXACT(TRIM(Raw_Export!C177),D177))," · property","")&amp;IF(NOT(EXACT(TRIM(Raw_Export!E177),E177))," · category","")&amp;IF(NOT(EXACT(TRIM(Raw_Export!F177),F177))," · priority","")&amp;IF(NOT(EXACT(TRIM(Raw_Export!G177),G177))," · vendor","")&amp;IF(NOT(EXACT(TRIM(Raw_Export!H177),H177))," · status","")&amp;IF(ISTEXT(Raw_Export!J177)," · cost was text",""),4,200))</f>
        <v>property</v>
      </c>
      <c r="R177" s="20" t="n">
        <f aca="false">IF(A177="","",IF(OR(LEN(Q177)&gt;0,K177&lt;&gt;"",L177&lt;&gt;""),1,0))</f>
        <v>1</v>
      </c>
    </row>
    <row r="178" customFormat="false" ht="15" hidden="false" customHeight="false" outlineLevel="0" collapsed="false">
      <c r="A178" s="19" t="str">
        <f aca="false">IF(Raw_Export!A178="","",Raw_Export!A178)</f>
        <v>WO-24436</v>
      </c>
      <c r="B178" s="32" t="n">
        <f aca="false">IF(A178="","",Raw_Export!B178)</f>
        <v>46252</v>
      </c>
      <c r="C178" s="33" t="n">
        <f aca="false">IF(A178="","",DATE(YEAR(B178),MONTH(B178),1))</f>
        <v>46235</v>
      </c>
      <c r="D178" s="19" t="str">
        <f aca="false">IF(A178="","",IFERROR(INDEX(Cleanup_Rules!$B$6:$B$60,MATCH(TRIM(LOWER(Raw_Export!C178)),Cleanup_Rules!$A$6:$A$60,0)),"UNMAPPED"))</f>
        <v>Harbor Point Lofts</v>
      </c>
      <c r="E178" s="19" t="str">
        <f aca="false">IF(A178="","",IFERROR(INDEX(Cleanup_Rules!$E$6:$E$60,MATCH(TRIM(LOWER(Raw_Export!E178)),Cleanup_Rules!$D$6:$D$60,0)),"UNMAPPED"))</f>
        <v>HVAC</v>
      </c>
      <c r="F178" s="19" t="str">
        <f aca="false">IF(A178="","",IFERROR(INDEX(Cleanup_Rules!$H$6:$H$60,MATCH(TRIM(LOWER(Raw_Export!F178)),Cleanup_Rules!$G$6:$G$60,0)),"UNMAPPED"))</f>
        <v>Routine</v>
      </c>
      <c r="G178" s="19" t="str">
        <f aca="false">IF(A178="","",IFERROR(INDEX(Cleanup_Rules!$K$6:$K$60,MATCH(TRIM(LOWER(Raw_Export!G178)),Cleanup_Rules!$J$6:$J$60,0)),"UNMAPPED"))</f>
        <v>CoolAir HVAC</v>
      </c>
      <c r="H178" s="19" t="str">
        <f aca="false">IF(A178="","",IFERROR(INDEX(Cleanup_Rules!$N$6:$N$60,MATCH(TRIM(LOWER(Raw_Export!H178)),Cleanup_Rules!$M$6:$M$60,0)),"UNMAPPED"))</f>
        <v>Completed</v>
      </c>
      <c r="I178" s="32" t="n">
        <f aca="false">IF(OR(A178="",Raw_Export!I178=""),"",Raw_Export!I178)</f>
        <v>46265</v>
      </c>
      <c r="J178" s="34" t="n">
        <f aca="false">IF(A178="","",IF(Raw_Export!J178="",0,IF(ISNUMBER(Raw_Export!J178),Raw_Export!J178,VALUE(SUBSTITUTE(SUBSTITUTE(Raw_Export!J178,"$",""),",","")))))</f>
        <v>1008.97</v>
      </c>
      <c r="K178" s="20" t="str">
        <f aca="false">IF(A178="","",IF(COUNTIF($A$6:A178,A178)&gt;1,"Duplicate",""))</f>
        <v/>
      </c>
      <c r="L178" s="19" t="str">
        <f aca="false">IF(A178="","",IF(AND(H178="Completed",I178=""),"No completion date",IF(AND(I178&lt;&gt;"",I178&lt;B178),"Completed before created","")))</f>
        <v/>
      </c>
      <c r="M178" s="20" t="str">
        <f aca="false">IF(A178="","",IF(K178="Duplicate","No","Yes"))</f>
        <v>Yes</v>
      </c>
      <c r="N178" s="20" t="n">
        <f aca="false">IF(OR(A178="",H178&lt;&gt;"Completed",L178&lt;&gt;""),"",I178-B178)</f>
        <v>13</v>
      </c>
      <c r="O178" s="20" t="n">
        <f aca="false">IF(A178="","",IFERROR(INDEX(Cleanup_Rules!$Q$6:$Q$8,MATCH(F178,Cleanup_Rules!$P$6:$P$8,0)),""))</f>
        <v>7</v>
      </c>
      <c r="P178" s="20" t="str">
        <f aca="false">IF(OR(N178="",O178=""),"",IF(N178&lt;=O178,"Yes","No"))</f>
        <v>No</v>
      </c>
      <c r="Q178" s="19" t="str">
        <f aca="false">IF(A178="","",MID(IF(NOT(EXACT(TRIM(Raw_Export!C178),D178))," · property","")&amp;IF(NOT(EXACT(TRIM(Raw_Export!E178),E178))," · category","")&amp;IF(NOT(EXACT(TRIM(Raw_Export!F178),F178))," · priority","")&amp;IF(NOT(EXACT(TRIM(Raw_Export!G178),G178))," · vendor","")&amp;IF(NOT(EXACT(TRIM(Raw_Export!H178),H178))," · status","")&amp;IF(ISTEXT(Raw_Export!J178)," · cost was text",""),4,200))</f>
        <v>category</v>
      </c>
      <c r="R178" s="20" t="n">
        <f aca="false">IF(A178="","",IF(OR(LEN(Q178)&gt;0,K178&lt;&gt;"",L178&lt;&gt;""),1,0))</f>
        <v>1</v>
      </c>
    </row>
    <row r="179" customFormat="false" ht="15" hidden="false" customHeight="false" outlineLevel="0" collapsed="false">
      <c r="A179" s="19" t="str">
        <f aca="false">IF(Raw_Export!A179="","",Raw_Export!A179)</f>
        <v>WO-24438</v>
      </c>
      <c r="B179" s="32" t="n">
        <f aca="false">IF(A179="","",Raw_Export!B179)</f>
        <v>46252</v>
      </c>
      <c r="C179" s="33" t="n">
        <f aca="false">IF(A179="","",DATE(YEAR(B179),MONTH(B179),1))</f>
        <v>46235</v>
      </c>
      <c r="D179" s="19" t="str">
        <f aca="false">IF(A179="","",IFERROR(INDEX(Cleanup_Rules!$B$6:$B$60,MATCH(TRIM(LOWER(Raw_Export!C179)),Cleanup_Rules!$A$6:$A$60,0)),"UNMAPPED"))</f>
        <v>Cedar Ridge Apartments</v>
      </c>
      <c r="E179" s="19" t="str">
        <f aca="false">IF(A179="","",IFERROR(INDEX(Cleanup_Rules!$E$6:$E$60,MATCH(TRIM(LOWER(Raw_Export!E179)),Cleanup_Rules!$D$6:$D$60,0)),"UNMAPPED"))</f>
        <v>Plumbing</v>
      </c>
      <c r="F179" s="19" t="str">
        <f aca="false">IF(A179="","",IFERROR(INDEX(Cleanup_Rules!$H$6:$H$60,MATCH(TRIM(LOWER(Raw_Export!F179)),Cleanup_Rules!$G$6:$G$60,0)),"UNMAPPED"))</f>
        <v>Routine</v>
      </c>
      <c r="G179" s="19" t="str">
        <f aca="false">IF(A179="","",IFERROR(INDEX(Cleanup_Rules!$K$6:$K$60,MATCH(TRIM(LOWER(Raw_Export!G179)),Cleanup_Rules!$J$6:$J$60,0)),"UNMAPPED"))</f>
        <v>FastFlow Plumbing</v>
      </c>
      <c r="H179" s="19" t="str">
        <f aca="false">IF(A179="","",IFERROR(INDEX(Cleanup_Rules!$N$6:$N$60,MATCH(TRIM(LOWER(Raw_Export!H179)),Cleanup_Rules!$M$6:$M$60,0)),"UNMAPPED"))</f>
        <v>Completed</v>
      </c>
      <c r="I179" s="32" t="n">
        <f aca="false">IF(OR(A179="",Raw_Export!I179=""),"",Raw_Export!I179)</f>
        <v>46252</v>
      </c>
      <c r="J179" s="34" t="n">
        <f aca="false">IF(A179="","",IF(Raw_Export!J179="",0,IF(ISNUMBER(Raw_Export!J179),Raw_Export!J179,VALUE(SUBSTITUTE(SUBSTITUTE(Raw_Export!J179,"$",""),",","")))))</f>
        <v>489.13</v>
      </c>
      <c r="K179" s="20" t="str">
        <f aca="false">IF(A179="","",IF(COUNTIF($A$6:A179,A179)&gt;1,"Duplicate",""))</f>
        <v/>
      </c>
      <c r="L179" s="19" t="str">
        <f aca="false">IF(A179="","",IF(AND(H179="Completed",I179=""),"No completion date",IF(AND(I179&lt;&gt;"",I179&lt;B179),"Completed before created","")))</f>
        <v/>
      </c>
      <c r="M179" s="20" t="str">
        <f aca="false">IF(A179="","",IF(K179="Duplicate","No","Yes"))</f>
        <v>Yes</v>
      </c>
      <c r="N179" s="20" t="n">
        <f aca="false">IF(OR(A179="",H179&lt;&gt;"Completed",L179&lt;&gt;""),"",I179-B179)</f>
        <v>0</v>
      </c>
      <c r="O179" s="20" t="n">
        <f aca="false">IF(A179="","",IFERROR(INDEX(Cleanup_Rules!$Q$6:$Q$8,MATCH(F179,Cleanup_Rules!$P$6:$P$8,0)),""))</f>
        <v>7</v>
      </c>
      <c r="P179" s="20" t="str">
        <f aca="false">IF(OR(N179="",O179=""),"",IF(N179&lt;=O179,"Yes","No"))</f>
        <v>Yes</v>
      </c>
      <c r="Q179" s="19" t="str">
        <f aca="false">IF(A179="","",MID(IF(NOT(EXACT(TRIM(Raw_Export!C179),D179))," · property","")&amp;IF(NOT(EXACT(TRIM(Raw_Export!E179),E179))," · category","")&amp;IF(NOT(EXACT(TRIM(Raw_Export!F179),F179))," · priority","")&amp;IF(NOT(EXACT(TRIM(Raw_Export!G179),G179))," · vendor","")&amp;IF(NOT(EXACT(TRIM(Raw_Export!H179),H179))," · status","")&amp;IF(ISTEXT(Raw_Export!J179)," · cost was text",""),4,200))</f>
        <v>cost was text</v>
      </c>
      <c r="R179" s="20" t="n">
        <f aca="false">IF(A179="","",IF(OR(LEN(Q179)&gt;0,K179&lt;&gt;"",L179&lt;&gt;""),1,0))</f>
        <v>1</v>
      </c>
    </row>
    <row r="180" customFormat="false" ht="15" hidden="false" customHeight="false" outlineLevel="0" collapsed="false">
      <c r="A180" s="19" t="str">
        <f aca="false">IF(Raw_Export!A180="","",Raw_Export!A180)</f>
        <v>WO-24441</v>
      </c>
      <c r="B180" s="32" t="n">
        <f aca="false">IF(A180="","",Raw_Export!B180)</f>
        <v>46253</v>
      </c>
      <c r="C180" s="33" t="n">
        <f aca="false">IF(A180="","",DATE(YEAR(B180),MONTH(B180),1))</f>
        <v>46235</v>
      </c>
      <c r="D180" s="19" t="str">
        <f aca="false">IF(A180="","",IFERROR(INDEX(Cleanup_Rules!$B$6:$B$60,MATCH(TRIM(LOWER(Raw_Export!C180)),Cleanup_Rules!$A$6:$A$60,0)),"UNMAPPED"))</f>
        <v>Mill Creek Townhomes</v>
      </c>
      <c r="E180" s="19" t="str">
        <f aca="false">IF(A180="","",IFERROR(INDEX(Cleanup_Rules!$E$6:$E$60,MATCH(TRIM(LOWER(Raw_Export!E180)),Cleanup_Rules!$D$6:$D$60,0)),"UNMAPPED"))</f>
        <v>Plumbing</v>
      </c>
      <c r="F180" s="19" t="str">
        <f aca="false">IF(A180="","",IFERROR(INDEX(Cleanup_Rules!$H$6:$H$60,MATCH(TRIM(LOWER(Raw_Export!F180)),Cleanup_Rules!$G$6:$G$60,0)),"UNMAPPED"))</f>
        <v>Urgent</v>
      </c>
      <c r="G180" s="19" t="str">
        <f aca="false">IF(A180="","",IFERROR(INDEX(Cleanup_Rules!$K$6:$K$60,MATCH(TRIM(LOWER(Raw_Export!G180)),Cleanup_Rules!$J$6:$J$60,0)),"UNMAPPED"))</f>
        <v>FastFlow Plumbing</v>
      </c>
      <c r="H180" s="19" t="str">
        <f aca="false">IF(A180="","",IFERROR(INDEX(Cleanup_Rules!$N$6:$N$60,MATCH(TRIM(LOWER(Raw_Export!H180)),Cleanup_Rules!$M$6:$M$60,0)),"UNMAPPED"))</f>
        <v>Completed</v>
      </c>
      <c r="I180" s="32" t="n">
        <f aca="false">IF(OR(A180="",Raw_Export!I180=""),"",Raw_Export!I180)</f>
        <v>46256</v>
      </c>
      <c r="J180" s="34" t="n">
        <f aca="false">IF(A180="","",IF(Raw_Export!J180="",0,IF(ISNUMBER(Raw_Export!J180),Raw_Export!J180,VALUE(SUBSTITUTE(SUBSTITUTE(Raw_Export!J180,"$",""),",","")))))</f>
        <v>465.23</v>
      </c>
      <c r="K180" s="20" t="str">
        <f aca="false">IF(A180="","",IF(COUNTIF($A$6:A180,A180)&gt;1,"Duplicate",""))</f>
        <v/>
      </c>
      <c r="L180" s="19" t="str">
        <f aca="false">IF(A180="","",IF(AND(H180="Completed",I180=""),"No completion date",IF(AND(I180&lt;&gt;"",I180&lt;B180),"Completed before created","")))</f>
        <v/>
      </c>
      <c r="M180" s="20" t="str">
        <f aca="false">IF(A180="","",IF(K180="Duplicate","No","Yes"))</f>
        <v>Yes</v>
      </c>
      <c r="N180" s="20" t="n">
        <f aca="false">IF(OR(A180="",H180&lt;&gt;"Completed",L180&lt;&gt;""),"",I180-B180)</f>
        <v>3</v>
      </c>
      <c r="O180" s="20" t="n">
        <f aca="false">IF(A180="","",IFERROR(INDEX(Cleanup_Rules!$Q$6:$Q$8,MATCH(F180,Cleanup_Rules!$P$6:$P$8,0)),""))</f>
        <v>3</v>
      </c>
      <c r="P180" s="20" t="str">
        <f aca="false">IF(OR(N180="",O180=""),"",IF(N180&lt;=O180,"Yes","No"))</f>
        <v>Yes</v>
      </c>
      <c r="Q180" s="19" t="str">
        <f aca="false">IF(A180="","",MID(IF(NOT(EXACT(TRIM(Raw_Export!C180),D180))," · property","")&amp;IF(NOT(EXACT(TRIM(Raw_Export!E180),E180))," · category","")&amp;IF(NOT(EXACT(TRIM(Raw_Export!F180),F180))," · priority","")&amp;IF(NOT(EXACT(TRIM(Raw_Export!G180),G180))," · vendor","")&amp;IF(NOT(EXACT(TRIM(Raw_Export!H180),H180))," · status","")&amp;IF(ISTEXT(Raw_Export!J180)," · cost was text",""),4,200))</f>
        <v>property</v>
      </c>
      <c r="R180" s="20" t="n">
        <f aca="false">IF(A180="","",IF(OR(LEN(Q180)&gt;0,K180&lt;&gt;"",L180&lt;&gt;""),1,0))</f>
        <v>1</v>
      </c>
    </row>
    <row r="181" customFormat="false" ht="15" hidden="false" customHeight="false" outlineLevel="0" collapsed="false">
      <c r="A181" s="19" t="str">
        <f aca="false">IF(Raw_Export!A181="","",Raw_Export!A181)</f>
        <v>WO-24444</v>
      </c>
      <c r="B181" s="32" t="n">
        <f aca="false">IF(A181="","",Raw_Export!B181)</f>
        <v>46253</v>
      </c>
      <c r="C181" s="33" t="n">
        <f aca="false">IF(A181="","",DATE(YEAR(B181),MONTH(B181),1))</f>
        <v>46235</v>
      </c>
      <c r="D181" s="19" t="str">
        <f aca="false">IF(A181="","",IFERROR(INDEX(Cleanup_Rules!$B$6:$B$60,MATCH(TRIM(LOWER(Raw_Export!C181)),Cleanup_Rules!$A$6:$A$60,0)),"UNMAPPED"))</f>
        <v>Harbor Point Lofts</v>
      </c>
      <c r="E181" s="19" t="str">
        <f aca="false">IF(A181="","",IFERROR(INDEX(Cleanup_Rules!$E$6:$E$60,MATCH(TRIM(LOWER(Raw_Export!E181)),Cleanup_Rules!$D$6:$D$60,0)),"UNMAPPED"))</f>
        <v>Electrical</v>
      </c>
      <c r="F181" s="19" t="str">
        <f aca="false">IF(A181="","",IFERROR(INDEX(Cleanup_Rules!$H$6:$H$60,MATCH(TRIM(LOWER(Raw_Export!F181)),Cleanup_Rules!$G$6:$G$60,0)),"UNMAPPED"))</f>
        <v>Routine</v>
      </c>
      <c r="G181" s="19" t="str">
        <f aca="false">IF(A181="","",IFERROR(INDEX(Cleanup_Rules!$K$6:$K$60,MATCH(TRIM(LOWER(Raw_Export!G181)),Cleanup_Rules!$J$6:$J$60,0)),"UNMAPPED"))</f>
        <v>Bright Spark Electric</v>
      </c>
      <c r="H181" s="19" t="str">
        <f aca="false">IF(A181="","",IFERROR(INDEX(Cleanup_Rules!$N$6:$N$60,MATCH(TRIM(LOWER(Raw_Export!H181)),Cleanup_Rules!$M$6:$M$60,0)),"UNMAPPED"))</f>
        <v>Completed</v>
      </c>
      <c r="I181" s="32" t="n">
        <f aca="false">IF(OR(A181="",Raw_Export!I181=""),"",Raw_Export!I181)</f>
        <v>46256</v>
      </c>
      <c r="J181" s="34" t="n">
        <f aca="false">IF(A181="","",IF(Raw_Export!J181="",0,IF(ISNUMBER(Raw_Export!J181),Raw_Export!J181,VALUE(SUBSTITUTE(SUBSTITUTE(Raw_Export!J181,"$",""),",","")))))</f>
        <v>595.9</v>
      </c>
      <c r="K181" s="20" t="str">
        <f aca="false">IF(A181="","",IF(COUNTIF($A$6:A181,A181)&gt;1,"Duplicate",""))</f>
        <v/>
      </c>
      <c r="L181" s="19" t="str">
        <f aca="false">IF(A181="","",IF(AND(H181="Completed",I181=""),"No completion date",IF(AND(I181&lt;&gt;"",I181&lt;B181),"Completed before created","")))</f>
        <v/>
      </c>
      <c r="M181" s="20" t="str">
        <f aca="false">IF(A181="","",IF(K181="Duplicate","No","Yes"))</f>
        <v>Yes</v>
      </c>
      <c r="N181" s="20" t="n">
        <f aca="false">IF(OR(A181="",H181&lt;&gt;"Completed",L181&lt;&gt;""),"",I181-B181)</f>
        <v>3</v>
      </c>
      <c r="O181" s="20" t="n">
        <f aca="false">IF(A181="","",IFERROR(INDEX(Cleanup_Rules!$Q$6:$Q$8,MATCH(F181,Cleanup_Rules!$P$6:$P$8,0)),""))</f>
        <v>7</v>
      </c>
      <c r="P181" s="20" t="str">
        <f aca="false">IF(OR(N181="",O181=""),"",IF(N181&lt;=O181,"Yes","No"))</f>
        <v>Yes</v>
      </c>
      <c r="Q181" s="19" t="str">
        <f aca="false">IF(A181="","",MID(IF(NOT(EXACT(TRIM(Raw_Export!C181),D181))," · property","")&amp;IF(NOT(EXACT(TRIM(Raw_Export!E181),E181))," · category","")&amp;IF(NOT(EXACT(TRIM(Raw_Export!F181),F181))," · priority","")&amp;IF(NOT(EXACT(TRIM(Raw_Export!G181),G181))," · vendor","")&amp;IF(NOT(EXACT(TRIM(Raw_Export!H181),H181))," · status","")&amp;IF(ISTEXT(Raw_Export!J181)," · cost was text",""),4,200))</f>
        <v>vendor</v>
      </c>
      <c r="R181" s="20" t="n">
        <f aca="false">IF(A181="","",IF(OR(LEN(Q181)&gt;0,K181&lt;&gt;"",L181&lt;&gt;""),1,0))</f>
        <v>1</v>
      </c>
    </row>
    <row r="182" customFormat="false" ht="15" hidden="false" customHeight="false" outlineLevel="0" collapsed="false">
      <c r="A182" s="19" t="str">
        <f aca="false">IF(Raw_Export!A182="","",Raw_Export!A182)</f>
        <v>WO-24447</v>
      </c>
      <c r="B182" s="32" t="n">
        <f aca="false">IF(A182="","",Raw_Export!B182)</f>
        <v>46254</v>
      </c>
      <c r="C182" s="33" t="n">
        <f aca="false">IF(A182="","",DATE(YEAR(B182),MONTH(B182),1))</f>
        <v>46235</v>
      </c>
      <c r="D182" s="19" t="str">
        <f aca="false">IF(A182="","",IFERROR(INDEX(Cleanup_Rules!$B$6:$B$60,MATCH(TRIM(LOWER(Raw_Export!C182)),Cleanup_Rules!$A$6:$A$60,0)),"UNMAPPED"))</f>
        <v>Oakview Apartments</v>
      </c>
      <c r="E182" s="19" t="str">
        <f aca="false">IF(A182="","",IFERROR(INDEX(Cleanup_Rules!$E$6:$E$60,MATCH(TRIM(LOWER(Raw_Export!E182)),Cleanup_Rules!$D$6:$D$60,0)),"UNMAPPED"))</f>
        <v>Pest Control</v>
      </c>
      <c r="F182" s="19" t="str">
        <f aca="false">IF(A182="","",IFERROR(INDEX(Cleanup_Rules!$H$6:$H$60,MATCH(TRIM(LOWER(Raw_Export!F182)),Cleanup_Rules!$G$6:$G$60,0)),"UNMAPPED"))</f>
        <v>Routine</v>
      </c>
      <c r="G182" s="19" t="str">
        <f aca="false">IF(A182="","",IFERROR(INDEX(Cleanup_Rules!$K$6:$K$60,MATCH(TRIM(LOWER(Raw_Export!G182)),Cleanup_Rules!$J$6:$J$60,0)),"UNMAPPED"))</f>
        <v>Shield Pest Control</v>
      </c>
      <c r="H182" s="19" t="str">
        <f aca="false">IF(A182="","",IFERROR(INDEX(Cleanup_Rules!$N$6:$N$60,MATCH(TRIM(LOWER(Raw_Export!H182)),Cleanup_Rules!$M$6:$M$60,0)),"UNMAPPED"))</f>
        <v>Completed</v>
      </c>
      <c r="I182" s="32" t="n">
        <f aca="false">IF(OR(A182="",Raw_Export!I182=""),"",Raw_Export!I182)</f>
        <v>46258</v>
      </c>
      <c r="J182" s="34" t="n">
        <f aca="false">IF(A182="","",IF(Raw_Export!J182="",0,IF(ISNUMBER(Raw_Export!J182),Raw_Export!J182,VALUE(SUBSTITUTE(SUBSTITUTE(Raw_Export!J182,"$",""),",","")))))</f>
        <v>126.02</v>
      </c>
      <c r="K182" s="20" t="str">
        <f aca="false">IF(A182="","",IF(COUNTIF($A$6:A182,A182)&gt;1,"Duplicate",""))</f>
        <v/>
      </c>
      <c r="L182" s="19" t="str">
        <f aca="false">IF(A182="","",IF(AND(H182="Completed",I182=""),"No completion date",IF(AND(I182&lt;&gt;"",I182&lt;B182),"Completed before created","")))</f>
        <v/>
      </c>
      <c r="M182" s="20" t="str">
        <f aca="false">IF(A182="","",IF(K182="Duplicate","No","Yes"))</f>
        <v>Yes</v>
      </c>
      <c r="N182" s="20" t="n">
        <f aca="false">IF(OR(A182="",H182&lt;&gt;"Completed",L182&lt;&gt;""),"",I182-B182)</f>
        <v>4</v>
      </c>
      <c r="O182" s="20" t="n">
        <f aca="false">IF(A182="","",IFERROR(INDEX(Cleanup_Rules!$Q$6:$Q$8,MATCH(F182,Cleanup_Rules!$P$6:$P$8,0)),""))</f>
        <v>7</v>
      </c>
      <c r="P182" s="20" t="str">
        <f aca="false">IF(OR(N182="",O182=""),"",IF(N182&lt;=O182,"Yes","No"))</f>
        <v>Yes</v>
      </c>
      <c r="Q182" s="19" t="str">
        <f aca="false">IF(A182="","",MID(IF(NOT(EXACT(TRIM(Raw_Export!C182),D182))," · property","")&amp;IF(NOT(EXACT(TRIM(Raw_Export!E182),E182))," · category","")&amp;IF(NOT(EXACT(TRIM(Raw_Export!F182),F182))," · priority","")&amp;IF(NOT(EXACT(TRIM(Raw_Export!G182),G182))," · vendor","")&amp;IF(NOT(EXACT(TRIM(Raw_Export!H182),H182))," · status","")&amp;IF(ISTEXT(Raw_Export!J182)," · cost was text",""),4,200))</f>
        <v>vendor · status</v>
      </c>
      <c r="R182" s="20" t="n">
        <f aca="false">IF(A182="","",IF(OR(LEN(Q182)&gt;0,K182&lt;&gt;"",L182&lt;&gt;""),1,0))</f>
        <v>1</v>
      </c>
    </row>
    <row r="183" customFormat="false" ht="15" hidden="false" customHeight="false" outlineLevel="0" collapsed="false">
      <c r="A183" s="19" t="str">
        <f aca="false">IF(Raw_Export!A183="","",Raw_Export!A183)</f>
        <v>WO-24448</v>
      </c>
      <c r="B183" s="32" t="n">
        <f aca="false">IF(A183="","",Raw_Export!B183)</f>
        <v>46254</v>
      </c>
      <c r="C183" s="33" t="n">
        <f aca="false">IF(A183="","",DATE(YEAR(B183),MONTH(B183),1))</f>
        <v>46235</v>
      </c>
      <c r="D183" s="19" t="str">
        <f aca="false">IF(A183="","",IFERROR(INDEX(Cleanup_Rules!$B$6:$B$60,MATCH(TRIM(LOWER(Raw_Export!C183)),Cleanup_Rules!$A$6:$A$60,0)),"UNMAPPED"))</f>
        <v>Cedar Ridge Apartments</v>
      </c>
      <c r="E183" s="19" t="str">
        <f aca="false">IF(A183="","",IFERROR(INDEX(Cleanup_Rules!$E$6:$E$60,MATCH(TRIM(LOWER(Raw_Export!E183)),Cleanup_Rules!$D$6:$D$60,0)),"UNMAPPED"))</f>
        <v>HVAC</v>
      </c>
      <c r="F183" s="19" t="str">
        <f aca="false">IF(A183="","",IFERROR(INDEX(Cleanup_Rules!$H$6:$H$60,MATCH(TRIM(LOWER(Raw_Export!F183)),Cleanup_Rules!$G$6:$G$60,0)),"UNMAPPED"))</f>
        <v>Routine</v>
      </c>
      <c r="G183" s="19" t="str">
        <f aca="false">IF(A183="","",IFERROR(INDEX(Cleanup_Rules!$K$6:$K$60,MATCH(TRIM(LOWER(Raw_Export!G183)),Cleanup_Rules!$J$6:$J$60,0)),"UNMAPPED"))</f>
        <v>CoolAir HVAC</v>
      </c>
      <c r="H183" s="19" t="str">
        <f aca="false">IF(A183="","",IFERROR(INDEX(Cleanup_Rules!$N$6:$N$60,MATCH(TRIM(LOWER(Raw_Export!H183)),Cleanup_Rules!$M$6:$M$60,0)),"UNMAPPED"))</f>
        <v>Completed</v>
      </c>
      <c r="I183" s="32" t="n">
        <f aca="false">IF(OR(A183="",Raw_Export!I183=""),"",Raw_Export!I183)</f>
        <v>46267</v>
      </c>
      <c r="J183" s="34" t="n">
        <f aca="false">IF(A183="","",IF(Raw_Export!J183="",0,IF(ISNUMBER(Raw_Export!J183),Raw_Export!J183,VALUE(SUBSTITUTE(SUBSTITUTE(Raw_Export!J183,"$",""),",","")))))</f>
        <v>1243.42</v>
      </c>
      <c r="K183" s="20" t="str">
        <f aca="false">IF(A183="","",IF(COUNTIF($A$6:A183,A183)&gt;1,"Duplicate",""))</f>
        <v/>
      </c>
      <c r="L183" s="19" t="str">
        <f aca="false">IF(A183="","",IF(AND(H183="Completed",I183=""),"No completion date",IF(AND(I183&lt;&gt;"",I183&lt;B183),"Completed before created","")))</f>
        <v/>
      </c>
      <c r="M183" s="20" t="str">
        <f aca="false">IF(A183="","",IF(K183="Duplicate","No","Yes"))</f>
        <v>Yes</v>
      </c>
      <c r="N183" s="20" t="n">
        <f aca="false">IF(OR(A183="",H183&lt;&gt;"Completed",L183&lt;&gt;""),"",I183-B183)</f>
        <v>13</v>
      </c>
      <c r="O183" s="20" t="n">
        <f aca="false">IF(A183="","",IFERROR(INDEX(Cleanup_Rules!$Q$6:$Q$8,MATCH(F183,Cleanup_Rules!$P$6:$P$8,0)),""))</f>
        <v>7</v>
      </c>
      <c r="P183" s="20" t="str">
        <f aca="false">IF(OR(N183="",O183=""),"",IF(N183&lt;=O183,"Yes","No"))</f>
        <v>No</v>
      </c>
      <c r="Q183" s="19" t="str">
        <f aca="false">IF(A183="","",MID(IF(NOT(EXACT(TRIM(Raw_Export!C183),D183))," · property","")&amp;IF(NOT(EXACT(TRIM(Raw_Export!E183),E183))," · category","")&amp;IF(NOT(EXACT(TRIM(Raw_Export!F183),F183))," · priority","")&amp;IF(NOT(EXACT(TRIM(Raw_Export!G183),G183))," · vendor","")&amp;IF(NOT(EXACT(TRIM(Raw_Export!H183),H183))," · status","")&amp;IF(ISTEXT(Raw_Export!J183)," · cost was text",""),4,200))</f>
        <v>property · category</v>
      </c>
      <c r="R183" s="20" t="n">
        <f aca="false">IF(A183="","",IF(OR(LEN(Q183)&gt;0,K183&lt;&gt;"",L183&lt;&gt;""),1,0))</f>
        <v>1</v>
      </c>
    </row>
    <row r="184" customFormat="false" ht="15" hidden="false" customHeight="false" outlineLevel="0" collapsed="false">
      <c r="A184" s="19" t="str">
        <f aca="false">IF(Raw_Export!A184="","",Raw_Export!A184)</f>
        <v>WO-24449</v>
      </c>
      <c r="B184" s="32" t="n">
        <f aca="false">IF(A184="","",Raw_Export!B184)</f>
        <v>46254</v>
      </c>
      <c r="C184" s="33" t="n">
        <f aca="false">IF(A184="","",DATE(YEAR(B184),MONTH(B184),1))</f>
        <v>46235</v>
      </c>
      <c r="D184" s="19" t="str">
        <f aca="false">IF(A184="","",IFERROR(INDEX(Cleanup_Rules!$B$6:$B$60,MATCH(TRIM(LOWER(Raw_Export!C184)),Cleanup_Rules!$A$6:$A$60,0)),"UNMAPPED"))</f>
        <v>Cedar Ridge Apartments</v>
      </c>
      <c r="E184" s="19" t="str">
        <f aca="false">IF(A184="","",IFERROR(INDEX(Cleanup_Rules!$E$6:$E$60,MATCH(TRIM(LOWER(Raw_Export!E184)),Cleanup_Rules!$D$6:$D$60,0)),"UNMAPPED"))</f>
        <v>HVAC</v>
      </c>
      <c r="F184" s="19" t="str">
        <f aca="false">IF(A184="","",IFERROR(INDEX(Cleanup_Rules!$H$6:$H$60,MATCH(TRIM(LOWER(Raw_Export!F184)),Cleanup_Rules!$G$6:$G$60,0)),"UNMAPPED"))</f>
        <v>Urgent</v>
      </c>
      <c r="G184" s="19" t="str">
        <f aca="false">IF(A184="","",IFERROR(INDEX(Cleanup_Rules!$K$6:$K$60,MATCH(TRIM(LOWER(Raw_Export!G184)),Cleanup_Rules!$J$6:$J$60,0)),"UNMAPPED"))</f>
        <v>In-house Maintenance</v>
      </c>
      <c r="H184" s="19" t="str">
        <f aca="false">IF(A184="","",IFERROR(INDEX(Cleanup_Rules!$N$6:$N$60,MATCH(TRIM(LOWER(Raw_Export!H184)),Cleanup_Rules!$M$6:$M$60,0)),"UNMAPPED"))</f>
        <v>Completed</v>
      </c>
      <c r="I184" s="32" t="n">
        <f aca="false">IF(OR(A184="",Raw_Export!I184=""),"",Raw_Export!I184)</f>
        <v>46262</v>
      </c>
      <c r="J184" s="34" t="n">
        <f aca="false">IF(A184="","",IF(Raw_Export!J184="",0,IF(ISNUMBER(Raw_Export!J184),Raw_Export!J184,VALUE(SUBSTITUTE(SUBSTITUTE(Raw_Export!J184,"$",""),",","")))))</f>
        <v>95.25</v>
      </c>
      <c r="K184" s="20" t="str">
        <f aca="false">IF(A184="","",IF(COUNTIF($A$6:A184,A184)&gt;1,"Duplicate",""))</f>
        <v/>
      </c>
      <c r="L184" s="19" t="str">
        <f aca="false">IF(A184="","",IF(AND(H184="Completed",I184=""),"No completion date",IF(AND(I184&lt;&gt;"",I184&lt;B184),"Completed before created","")))</f>
        <v/>
      </c>
      <c r="M184" s="20" t="str">
        <f aca="false">IF(A184="","",IF(K184="Duplicate","No","Yes"))</f>
        <v>Yes</v>
      </c>
      <c r="N184" s="20" t="n">
        <f aca="false">IF(OR(A184="",H184&lt;&gt;"Completed",L184&lt;&gt;""),"",I184-B184)</f>
        <v>8</v>
      </c>
      <c r="O184" s="20" t="n">
        <f aca="false">IF(A184="","",IFERROR(INDEX(Cleanup_Rules!$Q$6:$Q$8,MATCH(F184,Cleanup_Rules!$P$6:$P$8,0)),""))</f>
        <v>3</v>
      </c>
      <c r="P184" s="20" t="str">
        <f aca="false">IF(OR(N184="",O184=""),"",IF(N184&lt;=O184,"Yes","No"))</f>
        <v>No</v>
      </c>
      <c r="Q184" s="19" t="str">
        <f aca="false">IF(A184="","",MID(IF(NOT(EXACT(TRIM(Raw_Export!C184),D184))," · property","")&amp;IF(NOT(EXACT(TRIM(Raw_Export!E184),E184))," · category","")&amp;IF(NOT(EXACT(TRIM(Raw_Export!F184),F184))," · priority","")&amp;IF(NOT(EXACT(TRIM(Raw_Export!G184),G184))," · vendor","")&amp;IF(NOT(EXACT(TRIM(Raw_Export!H184),H184))," · status","")&amp;IF(ISTEXT(Raw_Export!J184)," · cost was text",""),4,200))</f>
        <v>category</v>
      </c>
      <c r="R184" s="20" t="n">
        <f aca="false">IF(A184="","",IF(OR(LEN(Q184)&gt;0,K184&lt;&gt;"",L184&lt;&gt;""),1,0))</f>
        <v>1</v>
      </c>
    </row>
    <row r="185" customFormat="false" ht="15" hidden="false" customHeight="false" outlineLevel="0" collapsed="false">
      <c r="A185" s="19" t="str">
        <f aca="false">IF(Raw_Export!A185="","",Raw_Export!A185)</f>
        <v>WO-24450</v>
      </c>
      <c r="B185" s="32" t="n">
        <f aca="false">IF(A185="","",Raw_Export!B185)</f>
        <v>46255</v>
      </c>
      <c r="C185" s="33" t="n">
        <f aca="false">IF(A185="","",DATE(YEAR(B185),MONTH(B185),1))</f>
        <v>46235</v>
      </c>
      <c r="D185" s="19" t="str">
        <f aca="false">IF(A185="","",IFERROR(INDEX(Cleanup_Rules!$B$6:$B$60,MATCH(TRIM(LOWER(Raw_Export!C185)),Cleanup_Rules!$A$6:$A$60,0)),"UNMAPPED"))</f>
        <v>Oakview Apartments</v>
      </c>
      <c r="E185" s="19" t="str">
        <f aca="false">IF(A185="","",IFERROR(INDEX(Cleanup_Rules!$E$6:$E$60,MATCH(TRIM(LOWER(Raw_Export!E185)),Cleanup_Rules!$D$6:$D$60,0)),"UNMAPPED"))</f>
        <v>Electrical</v>
      </c>
      <c r="F185" s="19" t="str">
        <f aca="false">IF(A185="","",IFERROR(INDEX(Cleanup_Rules!$H$6:$H$60,MATCH(TRIM(LOWER(Raw_Export!F185)),Cleanup_Rules!$G$6:$G$60,0)),"UNMAPPED"))</f>
        <v>Emergency</v>
      </c>
      <c r="G185" s="19" t="str">
        <f aca="false">IF(A185="","",IFERROR(INDEX(Cleanup_Rules!$K$6:$K$60,MATCH(TRIM(LOWER(Raw_Export!G185)),Cleanup_Rules!$J$6:$J$60,0)),"UNMAPPED"))</f>
        <v>Bright Spark Electric</v>
      </c>
      <c r="H185" s="19" t="str">
        <f aca="false">IF(A185="","",IFERROR(INDEX(Cleanup_Rules!$N$6:$N$60,MATCH(TRIM(LOWER(Raw_Export!H185)),Cleanup_Rules!$M$6:$M$60,0)),"UNMAPPED"))</f>
        <v>Completed</v>
      </c>
      <c r="I185" s="32" t="n">
        <f aca="false">IF(OR(A185="",Raw_Export!I185=""),"",Raw_Export!I185)</f>
        <v>46256</v>
      </c>
      <c r="J185" s="34" t="n">
        <f aca="false">IF(A185="","",IF(Raw_Export!J185="",0,IF(ISNUMBER(Raw_Export!J185),Raw_Export!J185,VALUE(SUBSTITUTE(SUBSTITUTE(Raw_Export!J185,"$",""),",","")))))</f>
        <v>647.91</v>
      </c>
      <c r="K185" s="20" t="str">
        <f aca="false">IF(A185="","",IF(COUNTIF($A$6:A185,A185)&gt;1,"Duplicate",""))</f>
        <v/>
      </c>
      <c r="L185" s="19" t="str">
        <f aca="false">IF(A185="","",IF(AND(H185="Completed",I185=""),"No completion date",IF(AND(I185&lt;&gt;"",I185&lt;B185),"Completed before created","")))</f>
        <v/>
      </c>
      <c r="M185" s="20" t="str">
        <f aca="false">IF(A185="","",IF(K185="Duplicate","No","Yes"))</f>
        <v>Yes</v>
      </c>
      <c r="N185" s="20" t="n">
        <f aca="false">IF(OR(A185="",H185&lt;&gt;"Completed",L185&lt;&gt;""),"",I185-B185)</f>
        <v>1</v>
      </c>
      <c r="O185" s="20" t="n">
        <f aca="false">IF(A185="","",IFERROR(INDEX(Cleanup_Rules!$Q$6:$Q$8,MATCH(F185,Cleanup_Rules!$P$6:$P$8,0)),""))</f>
        <v>1</v>
      </c>
      <c r="P185" s="20" t="str">
        <f aca="false">IF(OR(N185="",O185=""),"",IF(N185&lt;=O185,"Yes","No"))</f>
        <v>Yes</v>
      </c>
      <c r="Q185" s="19" t="str">
        <f aca="false">IF(A185="","",MID(IF(NOT(EXACT(TRIM(Raw_Export!C185),D185))," · property","")&amp;IF(NOT(EXACT(TRIM(Raw_Export!E185),E185))," · category","")&amp;IF(NOT(EXACT(TRIM(Raw_Export!F185),F185))," · priority","")&amp;IF(NOT(EXACT(TRIM(Raw_Export!G185),G185))," · vendor","")&amp;IF(NOT(EXACT(TRIM(Raw_Export!H185),H185))," · status","")&amp;IF(ISTEXT(Raw_Export!J185)," · cost was text",""),4,200))</f>
        <v/>
      </c>
      <c r="R185" s="20" t="n">
        <f aca="false">IF(A185="","",IF(OR(LEN(Q185)&gt;0,K185&lt;&gt;"",L185&lt;&gt;""),1,0))</f>
        <v>0</v>
      </c>
    </row>
    <row r="186" customFormat="false" ht="15" hidden="false" customHeight="false" outlineLevel="0" collapsed="false">
      <c r="A186" s="19" t="str">
        <f aca="false">IF(Raw_Export!A186="","",Raw_Export!A186)</f>
        <v>WO-24453</v>
      </c>
      <c r="B186" s="32" t="n">
        <f aca="false">IF(A186="","",Raw_Export!B186)</f>
        <v>46255</v>
      </c>
      <c r="C186" s="33" t="n">
        <f aca="false">IF(A186="","",DATE(YEAR(B186),MONTH(B186),1))</f>
        <v>46235</v>
      </c>
      <c r="D186" s="19" t="str">
        <f aca="false">IF(A186="","",IFERROR(INDEX(Cleanup_Rules!$B$6:$B$60,MATCH(TRIM(LOWER(Raw_Export!C186)),Cleanup_Rules!$A$6:$A$60,0)),"UNMAPPED"))</f>
        <v>Harbor Point Lofts</v>
      </c>
      <c r="E186" s="19" t="str">
        <f aca="false">IF(A186="","",IFERROR(INDEX(Cleanup_Rules!$E$6:$E$60,MATCH(TRIM(LOWER(Raw_Export!E186)),Cleanup_Rules!$D$6:$D$60,0)),"UNMAPPED"))</f>
        <v>HVAC</v>
      </c>
      <c r="F186" s="19" t="str">
        <f aca="false">IF(A186="","",IFERROR(INDEX(Cleanup_Rules!$H$6:$H$60,MATCH(TRIM(LOWER(Raw_Export!F186)),Cleanup_Rules!$G$6:$G$60,0)),"UNMAPPED"))</f>
        <v>Routine</v>
      </c>
      <c r="G186" s="19" t="str">
        <f aca="false">IF(A186="","",IFERROR(INDEX(Cleanup_Rules!$K$6:$K$60,MATCH(TRIM(LOWER(Raw_Export!G186)),Cleanup_Rules!$J$6:$J$60,0)),"UNMAPPED"))</f>
        <v>In-house Maintenance</v>
      </c>
      <c r="H186" s="19" t="str">
        <f aca="false">IF(A186="","",IFERROR(INDEX(Cleanup_Rules!$N$6:$N$60,MATCH(TRIM(LOWER(Raw_Export!H186)),Cleanup_Rules!$M$6:$M$60,0)),"UNMAPPED"))</f>
        <v>Completed</v>
      </c>
      <c r="I186" s="32" t="n">
        <f aca="false">IF(OR(A186="",Raw_Export!I186=""),"",Raw_Export!I186)</f>
        <v>46260</v>
      </c>
      <c r="J186" s="34" t="n">
        <f aca="false">IF(A186="","",IF(Raw_Export!J186="",0,IF(ISNUMBER(Raw_Export!J186),Raw_Export!J186,VALUE(SUBSTITUTE(SUBSTITUTE(Raw_Export!J186,"$",""),",","")))))</f>
        <v>55.34</v>
      </c>
      <c r="K186" s="20" t="str">
        <f aca="false">IF(A186="","",IF(COUNTIF($A$6:A186,A186)&gt;1,"Duplicate",""))</f>
        <v/>
      </c>
      <c r="L186" s="19" t="str">
        <f aca="false">IF(A186="","",IF(AND(H186="Completed",I186=""),"No completion date",IF(AND(I186&lt;&gt;"",I186&lt;B186),"Completed before created","")))</f>
        <v/>
      </c>
      <c r="M186" s="20" t="str">
        <f aca="false">IF(A186="","",IF(K186="Duplicate","No","Yes"))</f>
        <v>Yes</v>
      </c>
      <c r="N186" s="20" t="n">
        <f aca="false">IF(OR(A186="",H186&lt;&gt;"Completed",L186&lt;&gt;""),"",I186-B186)</f>
        <v>5</v>
      </c>
      <c r="O186" s="20" t="n">
        <f aca="false">IF(A186="","",IFERROR(INDEX(Cleanup_Rules!$Q$6:$Q$8,MATCH(F186,Cleanup_Rules!$P$6:$P$8,0)),""))</f>
        <v>7</v>
      </c>
      <c r="P186" s="20" t="str">
        <f aca="false">IF(OR(N186="",O186=""),"",IF(N186&lt;=O186,"Yes","No"))</f>
        <v>Yes</v>
      </c>
      <c r="Q186" s="19" t="str">
        <f aca="false">IF(A186="","",MID(IF(NOT(EXACT(TRIM(Raw_Export!C186),D186))," · property","")&amp;IF(NOT(EXACT(TRIM(Raw_Export!E186),E186))," · category","")&amp;IF(NOT(EXACT(TRIM(Raw_Export!F186),F186))," · priority","")&amp;IF(NOT(EXACT(TRIM(Raw_Export!G186),G186))," · vendor","")&amp;IF(NOT(EXACT(TRIM(Raw_Export!H186),H186))," · status","")&amp;IF(ISTEXT(Raw_Export!J186)," · cost was text",""),4,200))</f>
        <v>category · priority · cost was text</v>
      </c>
      <c r="R186" s="20" t="n">
        <f aca="false">IF(A186="","",IF(OR(LEN(Q186)&gt;0,K186&lt;&gt;"",L186&lt;&gt;""),1,0))</f>
        <v>1</v>
      </c>
    </row>
    <row r="187" customFormat="false" ht="15" hidden="false" customHeight="false" outlineLevel="0" collapsed="false">
      <c r="A187" s="19" t="str">
        <f aca="false">IF(Raw_Export!A187="","",Raw_Export!A187)</f>
        <v>WO-24456</v>
      </c>
      <c r="B187" s="32" t="n">
        <f aca="false">IF(A187="","",Raw_Export!B187)</f>
        <v>46255</v>
      </c>
      <c r="C187" s="33" t="n">
        <f aca="false">IF(A187="","",DATE(YEAR(B187),MONTH(B187),1))</f>
        <v>46235</v>
      </c>
      <c r="D187" s="19" t="str">
        <f aca="false">IF(A187="","",IFERROR(INDEX(Cleanup_Rules!$B$6:$B$60,MATCH(TRIM(LOWER(Raw_Export!C187)),Cleanup_Rules!$A$6:$A$60,0)),"UNMAPPED"))</f>
        <v>Cedar Ridge Apartments</v>
      </c>
      <c r="E187" s="19" t="str">
        <f aca="false">IF(A187="","",IFERROR(INDEX(Cleanup_Rules!$E$6:$E$60,MATCH(TRIM(LOWER(Raw_Export!E187)),Cleanup_Rules!$D$6:$D$60,0)),"UNMAPPED"))</f>
        <v>HVAC</v>
      </c>
      <c r="F187" s="19" t="str">
        <f aca="false">IF(A187="","",IFERROR(INDEX(Cleanup_Rules!$H$6:$H$60,MATCH(TRIM(LOWER(Raw_Export!F187)),Cleanup_Rules!$G$6:$G$60,0)),"UNMAPPED"))</f>
        <v>Routine</v>
      </c>
      <c r="G187" s="19" t="str">
        <f aca="false">IF(A187="","",IFERROR(INDEX(Cleanup_Rules!$K$6:$K$60,MATCH(TRIM(LOWER(Raw_Export!G187)),Cleanup_Rules!$J$6:$J$60,0)),"UNMAPPED"))</f>
        <v>In-house Maintenance</v>
      </c>
      <c r="H187" s="19" t="str">
        <f aca="false">IF(A187="","",IFERROR(INDEX(Cleanup_Rules!$N$6:$N$60,MATCH(TRIM(LOWER(Raw_Export!H187)),Cleanup_Rules!$M$6:$M$60,0)),"UNMAPPED"))</f>
        <v>Completed</v>
      </c>
      <c r="I187" s="32" t="n">
        <f aca="false">IF(OR(A187="",Raw_Export!I187=""),"",Raw_Export!I187)</f>
        <v>46259</v>
      </c>
      <c r="J187" s="34" t="n">
        <f aca="false">IF(A187="","",IF(Raw_Export!J187="",0,IF(ISNUMBER(Raw_Export!J187),Raw_Export!J187,VALUE(SUBSTITUTE(SUBSTITUTE(Raw_Export!J187,"$",""),",","")))))</f>
        <v>0</v>
      </c>
      <c r="K187" s="20" t="str">
        <f aca="false">IF(A187="","",IF(COUNTIF($A$6:A187,A187)&gt;1,"Duplicate",""))</f>
        <v/>
      </c>
      <c r="L187" s="19" t="str">
        <f aca="false">IF(A187="","",IF(AND(H187="Completed",I187=""),"No completion date",IF(AND(I187&lt;&gt;"",I187&lt;B187),"Completed before created","")))</f>
        <v/>
      </c>
      <c r="M187" s="20" t="str">
        <f aca="false">IF(A187="","",IF(K187="Duplicate","No","Yes"))</f>
        <v>Yes</v>
      </c>
      <c r="N187" s="20" t="n">
        <f aca="false">IF(OR(A187="",H187&lt;&gt;"Completed",L187&lt;&gt;""),"",I187-B187)</f>
        <v>4</v>
      </c>
      <c r="O187" s="20" t="n">
        <f aca="false">IF(A187="","",IFERROR(INDEX(Cleanup_Rules!$Q$6:$Q$8,MATCH(F187,Cleanup_Rules!$P$6:$P$8,0)),""))</f>
        <v>7</v>
      </c>
      <c r="P187" s="20" t="str">
        <f aca="false">IF(OR(N187="",O187=""),"",IF(N187&lt;=O187,"Yes","No"))</f>
        <v>Yes</v>
      </c>
      <c r="Q187" s="19" t="str">
        <f aca="false">IF(A187="","",MID(IF(NOT(EXACT(TRIM(Raw_Export!C187),D187))," · property","")&amp;IF(NOT(EXACT(TRIM(Raw_Export!E187),E187))," · category","")&amp;IF(NOT(EXACT(TRIM(Raw_Export!F187),F187))," · priority","")&amp;IF(NOT(EXACT(TRIM(Raw_Export!G187),G187))," · vendor","")&amp;IF(NOT(EXACT(TRIM(Raw_Export!H187),H187))," · status","")&amp;IF(ISTEXT(Raw_Export!J187)," · cost was text",""),4,200))</f>
        <v/>
      </c>
      <c r="R187" s="20" t="n">
        <f aca="false">IF(A187="","",IF(OR(LEN(Q187)&gt;0,K187&lt;&gt;"",L187&lt;&gt;""),1,0))</f>
        <v>0</v>
      </c>
    </row>
    <row r="188" customFormat="false" ht="15" hidden="false" customHeight="false" outlineLevel="0" collapsed="false">
      <c r="A188" s="19" t="str">
        <f aca="false">IF(Raw_Export!A188="","",Raw_Export!A188)</f>
        <v>WO-24456</v>
      </c>
      <c r="B188" s="32" t="n">
        <f aca="false">IF(A188="","",Raw_Export!B188)</f>
        <v>46255</v>
      </c>
      <c r="C188" s="33" t="n">
        <f aca="false">IF(A188="","",DATE(YEAR(B188),MONTH(B188),1))</f>
        <v>46235</v>
      </c>
      <c r="D188" s="19" t="str">
        <f aca="false">IF(A188="","",IFERROR(INDEX(Cleanup_Rules!$B$6:$B$60,MATCH(TRIM(LOWER(Raw_Export!C188)),Cleanup_Rules!$A$6:$A$60,0)),"UNMAPPED"))</f>
        <v>Cedar Ridge Apartments</v>
      </c>
      <c r="E188" s="19" t="str">
        <f aca="false">IF(A188="","",IFERROR(INDEX(Cleanup_Rules!$E$6:$E$60,MATCH(TRIM(LOWER(Raw_Export!E188)),Cleanup_Rules!$D$6:$D$60,0)),"UNMAPPED"))</f>
        <v>HVAC</v>
      </c>
      <c r="F188" s="19" t="str">
        <f aca="false">IF(A188="","",IFERROR(INDEX(Cleanup_Rules!$H$6:$H$60,MATCH(TRIM(LOWER(Raw_Export!F188)),Cleanup_Rules!$G$6:$G$60,0)),"UNMAPPED"))</f>
        <v>Routine</v>
      </c>
      <c r="G188" s="19" t="str">
        <f aca="false">IF(A188="","",IFERROR(INDEX(Cleanup_Rules!$K$6:$K$60,MATCH(TRIM(LOWER(Raw_Export!G188)),Cleanup_Rules!$J$6:$J$60,0)),"UNMAPPED"))</f>
        <v>In-house Maintenance</v>
      </c>
      <c r="H188" s="19" t="str">
        <f aca="false">IF(A188="","",IFERROR(INDEX(Cleanup_Rules!$N$6:$N$60,MATCH(TRIM(LOWER(Raw_Export!H188)),Cleanup_Rules!$M$6:$M$60,0)),"UNMAPPED"))</f>
        <v>Completed</v>
      </c>
      <c r="I188" s="32" t="n">
        <f aca="false">IF(OR(A188="",Raw_Export!I188=""),"",Raw_Export!I188)</f>
        <v>46259</v>
      </c>
      <c r="J188" s="34" t="n">
        <f aca="false">IF(A188="","",IF(Raw_Export!J188="",0,IF(ISNUMBER(Raw_Export!J188),Raw_Export!J188,VALUE(SUBSTITUTE(SUBSTITUTE(Raw_Export!J188,"$",""),",","")))))</f>
        <v>0</v>
      </c>
      <c r="K188" s="20" t="str">
        <f aca="false">IF(A188="","",IF(COUNTIF($A$6:A188,A188)&gt;1,"Duplicate",""))</f>
        <v>Duplicate</v>
      </c>
      <c r="L188" s="19" t="str">
        <f aca="false">IF(A188="","",IF(AND(H188="Completed",I188=""),"No completion date",IF(AND(I188&lt;&gt;"",I188&lt;B188),"Completed before created","")))</f>
        <v/>
      </c>
      <c r="M188" s="20" t="str">
        <f aca="false">IF(A188="","",IF(K188="Duplicate","No","Yes"))</f>
        <v>No</v>
      </c>
      <c r="N188" s="20" t="n">
        <f aca="false">IF(OR(A188="",H188&lt;&gt;"Completed",L188&lt;&gt;""),"",I188-B188)</f>
        <v>4</v>
      </c>
      <c r="O188" s="20" t="n">
        <f aca="false">IF(A188="","",IFERROR(INDEX(Cleanup_Rules!$Q$6:$Q$8,MATCH(F188,Cleanup_Rules!$P$6:$P$8,0)),""))</f>
        <v>7</v>
      </c>
      <c r="P188" s="20" t="str">
        <f aca="false">IF(OR(N188="",O188=""),"",IF(N188&lt;=O188,"Yes","No"))</f>
        <v>Yes</v>
      </c>
      <c r="Q188" s="19" t="str">
        <f aca="false">IF(A188="","",MID(IF(NOT(EXACT(TRIM(Raw_Export!C188),D188))," · property","")&amp;IF(NOT(EXACT(TRIM(Raw_Export!E188),E188))," · category","")&amp;IF(NOT(EXACT(TRIM(Raw_Export!F188),F188))," · priority","")&amp;IF(NOT(EXACT(TRIM(Raw_Export!G188),G188))," · vendor","")&amp;IF(NOT(EXACT(TRIM(Raw_Export!H188),H188))," · status","")&amp;IF(ISTEXT(Raw_Export!J188)," · cost was text",""),4,200))</f>
        <v/>
      </c>
      <c r="R188" s="20" t="n">
        <f aca="false">IF(A188="","",IF(OR(LEN(Q188)&gt;0,K188&lt;&gt;"",L188&lt;&gt;""),1,0))</f>
        <v>1</v>
      </c>
    </row>
    <row r="189" customFormat="false" ht="15" hidden="false" customHeight="false" outlineLevel="0" collapsed="false">
      <c r="A189" s="19" t="str">
        <f aca="false">IF(Raw_Export!A189="","",Raw_Export!A189)</f>
        <v>WO-24459</v>
      </c>
      <c r="B189" s="32" t="n">
        <f aca="false">IF(A189="","",Raw_Export!B189)</f>
        <v>46256</v>
      </c>
      <c r="C189" s="33" t="n">
        <f aca="false">IF(A189="","",DATE(YEAR(B189),MONTH(B189),1))</f>
        <v>46235</v>
      </c>
      <c r="D189" s="19" t="str">
        <f aca="false">IF(A189="","",IFERROR(INDEX(Cleanup_Rules!$B$6:$B$60,MATCH(TRIM(LOWER(Raw_Export!C189)),Cleanup_Rules!$A$6:$A$60,0)),"UNMAPPED"))</f>
        <v>Oakview Apartments</v>
      </c>
      <c r="E189" s="19" t="str">
        <f aca="false">IF(A189="","",IFERROR(INDEX(Cleanup_Rules!$E$6:$E$60,MATCH(TRIM(LOWER(Raw_Export!E189)),Cleanup_Rules!$D$6:$D$60,0)),"UNMAPPED"))</f>
        <v>General Repair</v>
      </c>
      <c r="F189" s="19" t="str">
        <f aca="false">IF(A189="","",IFERROR(INDEX(Cleanup_Rules!$H$6:$H$60,MATCH(TRIM(LOWER(Raw_Export!F189)),Cleanup_Rules!$G$6:$G$60,0)),"UNMAPPED"))</f>
        <v>Urgent</v>
      </c>
      <c r="G189" s="19" t="str">
        <f aca="false">IF(A189="","",IFERROR(INDEX(Cleanup_Rules!$K$6:$K$60,MATCH(TRIM(LOWER(Raw_Export!G189)),Cleanup_Rules!$J$6:$J$60,0)),"UNMAPPED"))</f>
        <v>In-house Maintenance</v>
      </c>
      <c r="H189" s="19" t="str">
        <f aca="false">IF(A189="","",IFERROR(INDEX(Cleanup_Rules!$N$6:$N$60,MATCH(TRIM(LOWER(Raw_Export!H189)),Cleanup_Rules!$M$6:$M$60,0)),"UNMAPPED"))</f>
        <v>Completed</v>
      </c>
      <c r="I189" s="32" t="n">
        <f aca="false">IF(OR(A189="",Raw_Export!I189=""),"",Raw_Export!I189)</f>
        <v>46258</v>
      </c>
      <c r="J189" s="34" t="n">
        <f aca="false">IF(A189="","",IF(Raw_Export!J189="",0,IF(ISNUMBER(Raw_Export!J189),Raw_Export!J189,VALUE(SUBSTITUTE(SUBSTITUTE(Raw_Export!J189,"$",""),",","")))))</f>
        <v>122.98</v>
      </c>
      <c r="K189" s="20" t="str">
        <f aca="false">IF(A189="","",IF(COUNTIF($A$6:A189,A189)&gt;1,"Duplicate",""))</f>
        <v/>
      </c>
      <c r="L189" s="19" t="str">
        <f aca="false">IF(A189="","",IF(AND(H189="Completed",I189=""),"No completion date",IF(AND(I189&lt;&gt;"",I189&lt;B189),"Completed before created","")))</f>
        <v/>
      </c>
      <c r="M189" s="20" t="str">
        <f aca="false">IF(A189="","",IF(K189="Duplicate","No","Yes"))</f>
        <v>Yes</v>
      </c>
      <c r="N189" s="20" t="n">
        <f aca="false">IF(OR(A189="",H189&lt;&gt;"Completed",L189&lt;&gt;""),"",I189-B189)</f>
        <v>2</v>
      </c>
      <c r="O189" s="20" t="n">
        <f aca="false">IF(A189="","",IFERROR(INDEX(Cleanup_Rules!$Q$6:$Q$8,MATCH(F189,Cleanup_Rules!$P$6:$P$8,0)),""))</f>
        <v>3</v>
      </c>
      <c r="P189" s="20" t="str">
        <f aca="false">IF(OR(N189="",O189=""),"",IF(N189&lt;=O189,"Yes","No"))</f>
        <v>Yes</v>
      </c>
      <c r="Q189" s="19" t="str">
        <f aca="false">IF(A189="","",MID(IF(NOT(EXACT(TRIM(Raw_Export!C189),D189))," · property","")&amp;IF(NOT(EXACT(TRIM(Raw_Export!E189),E189))," · category","")&amp;IF(NOT(EXACT(TRIM(Raw_Export!F189),F189))," · priority","")&amp;IF(NOT(EXACT(TRIM(Raw_Export!G189),G189))," · vendor","")&amp;IF(NOT(EXACT(TRIM(Raw_Export!H189),H189))," · status","")&amp;IF(ISTEXT(Raw_Export!J189)," · cost was text",""),4,200))</f>
        <v>status</v>
      </c>
      <c r="R189" s="20" t="n">
        <f aca="false">IF(A189="","",IF(OR(LEN(Q189)&gt;0,K189&lt;&gt;"",L189&lt;&gt;""),1,0))</f>
        <v>1</v>
      </c>
    </row>
    <row r="190" customFormat="false" ht="15" hidden="false" customHeight="false" outlineLevel="0" collapsed="false">
      <c r="A190" s="19" t="str">
        <f aca="false">IF(Raw_Export!A190="","",Raw_Export!A190)</f>
        <v>WO-24461</v>
      </c>
      <c r="B190" s="32" t="n">
        <f aca="false">IF(A190="","",Raw_Export!B190)</f>
        <v>46256</v>
      </c>
      <c r="C190" s="33" t="n">
        <f aca="false">IF(A190="","",DATE(YEAR(B190),MONTH(B190),1))</f>
        <v>46235</v>
      </c>
      <c r="D190" s="19" t="str">
        <f aca="false">IF(A190="","",IFERROR(INDEX(Cleanup_Rules!$B$6:$B$60,MATCH(TRIM(LOWER(Raw_Export!C190)),Cleanup_Rules!$A$6:$A$60,0)),"UNMAPPED"))</f>
        <v>Mill Creek Townhomes</v>
      </c>
      <c r="E190" s="19" t="str">
        <f aca="false">IF(A190="","",IFERROR(INDEX(Cleanup_Rules!$E$6:$E$60,MATCH(TRIM(LOWER(Raw_Export!E190)),Cleanup_Rules!$D$6:$D$60,0)),"UNMAPPED"))</f>
        <v>Appliance</v>
      </c>
      <c r="F190" s="19" t="str">
        <f aca="false">IF(A190="","",IFERROR(INDEX(Cleanup_Rules!$H$6:$H$60,MATCH(TRIM(LOWER(Raw_Export!F190)),Cleanup_Rules!$G$6:$G$60,0)),"UNMAPPED"))</f>
        <v>Routine</v>
      </c>
      <c r="G190" s="19" t="str">
        <f aca="false">IF(A190="","",IFERROR(INDEX(Cleanup_Rules!$K$6:$K$60,MATCH(TRIM(LOWER(Raw_Export!G190)),Cleanup_Rules!$J$6:$J$60,0)),"UNMAPPED"))</f>
        <v>In-house Maintenance</v>
      </c>
      <c r="H190" s="19" t="str">
        <f aca="false">IF(A190="","",IFERROR(INDEX(Cleanup_Rules!$N$6:$N$60,MATCH(TRIM(LOWER(Raw_Export!H190)),Cleanup_Rules!$M$6:$M$60,0)),"UNMAPPED"))</f>
        <v>Completed</v>
      </c>
      <c r="I190" s="32" t="n">
        <f aca="false">IF(OR(A190="",Raw_Export!I190=""),"",Raw_Export!I190)</f>
        <v>46261</v>
      </c>
      <c r="J190" s="34" t="n">
        <f aca="false">IF(A190="","",IF(Raw_Export!J190="",0,IF(ISNUMBER(Raw_Export!J190),Raw_Export!J190,VALUE(SUBSTITUTE(SUBSTITUTE(Raw_Export!J190,"$",""),",","")))))</f>
        <v>0</v>
      </c>
      <c r="K190" s="20" t="str">
        <f aca="false">IF(A190="","",IF(COUNTIF($A$6:A190,A190)&gt;1,"Duplicate",""))</f>
        <v/>
      </c>
      <c r="L190" s="19" t="str">
        <f aca="false">IF(A190="","",IF(AND(H190="Completed",I190=""),"No completion date",IF(AND(I190&lt;&gt;"",I190&lt;B190),"Completed before created","")))</f>
        <v/>
      </c>
      <c r="M190" s="20" t="str">
        <f aca="false">IF(A190="","",IF(K190="Duplicate","No","Yes"))</f>
        <v>Yes</v>
      </c>
      <c r="N190" s="20" t="n">
        <f aca="false">IF(OR(A190="",H190&lt;&gt;"Completed",L190&lt;&gt;""),"",I190-B190)</f>
        <v>5</v>
      </c>
      <c r="O190" s="20" t="n">
        <f aca="false">IF(A190="","",IFERROR(INDEX(Cleanup_Rules!$Q$6:$Q$8,MATCH(F190,Cleanup_Rules!$P$6:$P$8,0)),""))</f>
        <v>7</v>
      </c>
      <c r="P190" s="20" t="str">
        <f aca="false">IF(OR(N190="",O190=""),"",IF(N190&lt;=O190,"Yes","No"))</f>
        <v>Yes</v>
      </c>
      <c r="Q190" s="19" t="str">
        <f aca="false">IF(A190="","",MID(IF(NOT(EXACT(TRIM(Raw_Export!C190),D190))," · property","")&amp;IF(NOT(EXACT(TRIM(Raw_Export!E190),E190))," · category","")&amp;IF(NOT(EXACT(TRIM(Raw_Export!F190),F190))," · priority","")&amp;IF(NOT(EXACT(TRIM(Raw_Export!G190),G190))," · vendor","")&amp;IF(NOT(EXACT(TRIM(Raw_Export!H190),H190))," · status","")&amp;IF(ISTEXT(Raw_Export!J190)," · cost was text",""),4,200))</f>
        <v/>
      </c>
      <c r="R190" s="20" t="n">
        <f aca="false">IF(A190="","",IF(OR(LEN(Q190)&gt;0,K190&lt;&gt;"",L190&lt;&gt;""),1,0))</f>
        <v>0</v>
      </c>
    </row>
    <row r="191" customFormat="false" ht="15" hidden="false" customHeight="false" outlineLevel="0" collapsed="false">
      <c r="A191" s="19" t="str">
        <f aca="false">IF(Raw_Export!A191="","",Raw_Export!A191)</f>
        <v>WO-24464</v>
      </c>
      <c r="B191" s="32" t="n">
        <f aca="false">IF(A191="","",Raw_Export!B191)</f>
        <v>46256</v>
      </c>
      <c r="C191" s="33" t="n">
        <f aca="false">IF(A191="","",DATE(YEAR(B191),MONTH(B191),1))</f>
        <v>46235</v>
      </c>
      <c r="D191" s="19" t="str">
        <f aca="false">IF(A191="","",IFERROR(INDEX(Cleanup_Rules!$B$6:$B$60,MATCH(TRIM(LOWER(Raw_Export!C191)),Cleanup_Rules!$A$6:$A$60,0)),"UNMAPPED"))</f>
        <v>Harbor Point Lofts</v>
      </c>
      <c r="E191" s="19" t="str">
        <f aca="false">IF(A191="","",IFERROR(INDEX(Cleanup_Rules!$E$6:$E$60,MATCH(TRIM(LOWER(Raw_Export!E191)),Cleanup_Rules!$D$6:$D$60,0)),"UNMAPPED"))</f>
        <v>General Repair</v>
      </c>
      <c r="F191" s="19" t="str">
        <f aca="false">IF(A191="","",IFERROR(INDEX(Cleanup_Rules!$H$6:$H$60,MATCH(TRIM(LOWER(Raw_Export!F191)),Cleanup_Rules!$G$6:$G$60,0)),"UNMAPPED"))</f>
        <v>Urgent</v>
      </c>
      <c r="G191" s="19" t="str">
        <f aca="false">IF(A191="","",IFERROR(INDEX(Cleanup_Rules!$K$6:$K$60,MATCH(TRIM(LOWER(Raw_Export!G191)),Cleanup_Rules!$J$6:$J$60,0)),"UNMAPPED"))</f>
        <v>In-house Maintenance</v>
      </c>
      <c r="H191" s="19" t="str">
        <f aca="false">IF(A191="","",IFERROR(INDEX(Cleanup_Rules!$N$6:$N$60,MATCH(TRIM(LOWER(Raw_Export!H191)),Cleanup_Rules!$M$6:$M$60,0)),"UNMAPPED"))</f>
        <v>Completed</v>
      </c>
      <c r="I191" s="32" t="n">
        <f aca="false">IF(OR(A191="",Raw_Export!I191=""),"",Raw_Export!I191)</f>
        <v>46261</v>
      </c>
      <c r="J191" s="34" t="n">
        <f aca="false">IF(A191="","",IF(Raw_Export!J191="",0,IF(ISNUMBER(Raw_Export!J191),Raw_Export!J191,VALUE(SUBSTITUTE(SUBSTITUTE(Raw_Export!J191,"$",""),",","")))))</f>
        <v>112.84</v>
      </c>
      <c r="K191" s="20" t="str">
        <f aca="false">IF(A191="","",IF(COUNTIF($A$6:A191,A191)&gt;1,"Duplicate",""))</f>
        <v/>
      </c>
      <c r="L191" s="19" t="str">
        <f aca="false">IF(A191="","",IF(AND(H191="Completed",I191=""),"No completion date",IF(AND(I191&lt;&gt;"",I191&lt;B191),"Completed before created","")))</f>
        <v/>
      </c>
      <c r="M191" s="20" t="str">
        <f aca="false">IF(A191="","",IF(K191="Duplicate","No","Yes"))</f>
        <v>Yes</v>
      </c>
      <c r="N191" s="20" t="n">
        <f aca="false">IF(OR(A191="",H191&lt;&gt;"Completed",L191&lt;&gt;""),"",I191-B191)</f>
        <v>5</v>
      </c>
      <c r="O191" s="20" t="n">
        <f aca="false">IF(A191="","",IFERROR(INDEX(Cleanup_Rules!$Q$6:$Q$8,MATCH(F191,Cleanup_Rules!$P$6:$P$8,0)),""))</f>
        <v>3</v>
      </c>
      <c r="P191" s="20" t="str">
        <f aca="false">IF(OR(N191="",O191=""),"",IF(N191&lt;=O191,"Yes","No"))</f>
        <v>No</v>
      </c>
      <c r="Q191" s="19" t="str">
        <f aca="false">IF(A191="","",MID(IF(NOT(EXACT(TRIM(Raw_Export!C191),D191))," · property","")&amp;IF(NOT(EXACT(TRIM(Raw_Export!E191),E191))," · category","")&amp;IF(NOT(EXACT(TRIM(Raw_Export!F191),F191))," · priority","")&amp;IF(NOT(EXACT(TRIM(Raw_Export!G191),G191))," · vendor","")&amp;IF(NOT(EXACT(TRIM(Raw_Export!H191),H191))," · status","")&amp;IF(ISTEXT(Raw_Export!J191)," · cost was text",""),4,200))</f>
        <v/>
      </c>
      <c r="R191" s="20" t="n">
        <f aca="false">IF(A191="","",IF(OR(LEN(Q191)&gt;0,K191&lt;&gt;"",L191&lt;&gt;""),1,0))</f>
        <v>0</v>
      </c>
    </row>
    <row r="192" customFormat="false" ht="15" hidden="false" customHeight="false" outlineLevel="0" collapsed="false">
      <c r="A192" s="19" t="str">
        <f aca="false">IF(Raw_Export!A192="","",Raw_Export!A192)</f>
        <v>WO-24466</v>
      </c>
      <c r="B192" s="32" t="n">
        <f aca="false">IF(A192="","",Raw_Export!B192)</f>
        <v>46256</v>
      </c>
      <c r="C192" s="33" t="n">
        <f aca="false">IF(A192="","",DATE(YEAR(B192),MONTH(B192),1))</f>
        <v>46235</v>
      </c>
      <c r="D192" s="19" t="str">
        <f aca="false">IF(A192="","",IFERROR(INDEX(Cleanup_Rules!$B$6:$B$60,MATCH(TRIM(LOWER(Raw_Export!C192)),Cleanup_Rules!$A$6:$A$60,0)),"UNMAPPED"))</f>
        <v>Cedar Ridge Apartments</v>
      </c>
      <c r="E192" s="19" t="str">
        <f aca="false">IF(A192="","",IFERROR(INDEX(Cleanup_Rules!$E$6:$E$60,MATCH(TRIM(LOWER(Raw_Export!E192)),Cleanup_Rules!$D$6:$D$60,0)),"UNMAPPED"))</f>
        <v>Electrical</v>
      </c>
      <c r="F192" s="19" t="str">
        <f aca="false">IF(A192="","",IFERROR(INDEX(Cleanup_Rules!$H$6:$H$60,MATCH(TRIM(LOWER(Raw_Export!F192)),Cleanup_Rules!$G$6:$G$60,0)),"UNMAPPED"))</f>
        <v>Urgent</v>
      </c>
      <c r="G192" s="19" t="str">
        <f aca="false">IF(A192="","",IFERROR(INDEX(Cleanup_Rules!$K$6:$K$60,MATCH(TRIM(LOWER(Raw_Export!G192)),Cleanup_Rules!$J$6:$J$60,0)),"UNMAPPED"))</f>
        <v>Bright Spark Electric</v>
      </c>
      <c r="H192" s="19" t="str">
        <f aca="false">IF(A192="","",IFERROR(INDEX(Cleanup_Rules!$N$6:$N$60,MATCH(TRIM(LOWER(Raw_Export!H192)),Cleanup_Rules!$M$6:$M$60,0)),"UNMAPPED"))</f>
        <v>Completed</v>
      </c>
      <c r="I192" s="32" t="n">
        <f aca="false">IF(OR(A192="",Raw_Export!I192=""),"",Raw_Export!I192)</f>
        <v>46257</v>
      </c>
      <c r="J192" s="34" t="n">
        <f aca="false">IF(A192="","",IF(Raw_Export!J192="",0,IF(ISNUMBER(Raw_Export!J192),Raw_Export!J192,VALUE(SUBSTITUTE(SUBSTITUTE(Raw_Export!J192,"$",""),",","")))))</f>
        <v>271.52</v>
      </c>
      <c r="K192" s="20" t="str">
        <f aca="false">IF(A192="","",IF(COUNTIF($A$6:A192,A192)&gt;1,"Duplicate",""))</f>
        <v/>
      </c>
      <c r="L192" s="19" t="str">
        <f aca="false">IF(A192="","",IF(AND(H192="Completed",I192=""),"No completion date",IF(AND(I192&lt;&gt;"",I192&lt;B192),"Completed before created","")))</f>
        <v/>
      </c>
      <c r="M192" s="20" t="str">
        <f aca="false">IF(A192="","",IF(K192="Duplicate","No","Yes"))</f>
        <v>Yes</v>
      </c>
      <c r="N192" s="20" t="n">
        <f aca="false">IF(OR(A192="",H192&lt;&gt;"Completed",L192&lt;&gt;""),"",I192-B192)</f>
        <v>1</v>
      </c>
      <c r="O192" s="20" t="n">
        <f aca="false">IF(A192="","",IFERROR(INDEX(Cleanup_Rules!$Q$6:$Q$8,MATCH(F192,Cleanup_Rules!$P$6:$P$8,0)),""))</f>
        <v>3</v>
      </c>
      <c r="P192" s="20" t="str">
        <f aca="false">IF(OR(N192="",O192=""),"",IF(N192&lt;=O192,"Yes","No"))</f>
        <v>Yes</v>
      </c>
      <c r="Q192" s="19" t="str">
        <f aca="false">IF(A192="","",MID(IF(NOT(EXACT(TRIM(Raw_Export!C192),D192))," · property","")&amp;IF(NOT(EXACT(TRIM(Raw_Export!E192),E192))," · category","")&amp;IF(NOT(EXACT(TRIM(Raw_Export!F192),F192))," · priority","")&amp;IF(NOT(EXACT(TRIM(Raw_Export!G192),G192))," · vendor","")&amp;IF(NOT(EXACT(TRIM(Raw_Export!H192),H192))," · status","")&amp;IF(ISTEXT(Raw_Export!J192)," · cost was text",""),4,200))</f>
        <v>property</v>
      </c>
      <c r="R192" s="20" t="n">
        <f aca="false">IF(A192="","",IF(OR(LEN(Q192)&gt;0,K192&lt;&gt;"",L192&lt;&gt;""),1,0))</f>
        <v>1</v>
      </c>
    </row>
    <row r="193" customFormat="false" ht="15" hidden="false" customHeight="false" outlineLevel="0" collapsed="false">
      <c r="A193" s="19" t="str">
        <f aca="false">IF(Raw_Export!A193="","",Raw_Export!A193)</f>
        <v>WO-24468</v>
      </c>
      <c r="B193" s="32" t="n">
        <f aca="false">IF(A193="","",Raw_Export!B193)</f>
        <v>46257</v>
      </c>
      <c r="C193" s="33" t="n">
        <f aca="false">IF(A193="","",DATE(YEAR(B193),MONTH(B193),1))</f>
        <v>46235</v>
      </c>
      <c r="D193" s="19" t="str">
        <f aca="false">IF(A193="","",IFERROR(INDEX(Cleanup_Rules!$B$6:$B$60,MATCH(TRIM(LOWER(Raw_Export!C193)),Cleanup_Rules!$A$6:$A$60,0)),"UNMAPPED"))</f>
        <v>Mill Creek Townhomes</v>
      </c>
      <c r="E193" s="19" t="str">
        <f aca="false">IF(A193="","",IFERROR(INDEX(Cleanup_Rules!$E$6:$E$60,MATCH(TRIM(LOWER(Raw_Export!E193)),Cleanup_Rules!$D$6:$D$60,0)),"UNMAPPED"))</f>
        <v>General Repair</v>
      </c>
      <c r="F193" s="19" t="str">
        <f aca="false">IF(A193="","",IFERROR(INDEX(Cleanup_Rules!$H$6:$H$60,MATCH(TRIM(LOWER(Raw_Export!F193)),Cleanup_Rules!$G$6:$G$60,0)),"UNMAPPED"))</f>
        <v>Routine</v>
      </c>
      <c r="G193" s="19" t="str">
        <f aca="false">IF(A193="","",IFERROR(INDEX(Cleanup_Rules!$K$6:$K$60,MATCH(TRIM(LOWER(Raw_Export!G193)),Cleanup_Rules!$J$6:$J$60,0)),"UNMAPPED"))</f>
        <v>In-house Maintenance</v>
      </c>
      <c r="H193" s="19" t="str">
        <f aca="false">IF(A193="","",IFERROR(INDEX(Cleanup_Rules!$N$6:$N$60,MATCH(TRIM(LOWER(Raw_Export!H193)),Cleanup_Rules!$M$6:$M$60,0)),"UNMAPPED"))</f>
        <v>Completed</v>
      </c>
      <c r="I193" s="32" t="n">
        <f aca="false">IF(OR(A193="",Raw_Export!I193=""),"",Raw_Export!I193)</f>
        <v>46263</v>
      </c>
      <c r="J193" s="34" t="n">
        <f aca="false">IF(A193="","",IF(Raw_Export!J193="",0,IF(ISNUMBER(Raw_Export!J193),Raw_Export!J193,VALUE(SUBSTITUTE(SUBSTITUTE(Raw_Export!J193,"$",""),",","")))))</f>
        <v>0</v>
      </c>
      <c r="K193" s="20" t="str">
        <f aca="false">IF(A193="","",IF(COUNTIF($A$6:A193,A193)&gt;1,"Duplicate",""))</f>
        <v/>
      </c>
      <c r="L193" s="19" t="str">
        <f aca="false">IF(A193="","",IF(AND(H193="Completed",I193=""),"No completion date",IF(AND(I193&lt;&gt;"",I193&lt;B193),"Completed before created","")))</f>
        <v/>
      </c>
      <c r="M193" s="20" t="str">
        <f aca="false">IF(A193="","",IF(K193="Duplicate","No","Yes"))</f>
        <v>Yes</v>
      </c>
      <c r="N193" s="20" t="n">
        <f aca="false">IF(OR(A193="",H193&lt;&gt;"Completed",L193&lt;&gt;""),"",I193-B193)</f>
        <v>6</v>
      </c>
      <c r="O193" s="20" t="n">
        <f aca="false">IF(A193="","",IFERROR(INDEX(Cleanup_Rules!$Q$6:$Q$8,MATCH(F193,Cleanup_Rules!$P$6:$P$8,0)),""))</f>
        <v>7</v>
      </c>
      <c r="P193" s="20" t="str">
        <f aca="false">IF(OR(N193="",O193=""),"",IF(N193&lt;=O193,"Yes","No"))</f>
        <v>Yes</v>
      </c>
      <c r="Q193" s="19" t="str">
        <f aca="false">IF(A193="","",MID(IF(NOT(EXACT(TRIM(Raw_Export!C193),D193))," · property","")&amp;IF(NOT(EXACT(TRIM(Raw_Export!E193),E193))," · category","")&amp;IF(NOT(EXACT(TRIM(Raw_Export!F193),F193))," · priority","")&amp;IF(NOT(EXACT(TRIM(Raw_Export!G193),G193))," · vendor","")&amp;IF(NOT(EXACT(TRIM(Raw_Export!H193),H193))," · status","")&amp;IF(ISTEXT(Raw_Export!J193)," · cost was text",""),4,200))</f>
        <v>category · priority</v>
      </c>
      <c r="R193" s="20" t="n">
        <f aca="false">IF(A193="","",IF(OR(LEN(Q193)&gt;0,K193&lt;&gt;"",L193&lt;&gt;""),1,0))</f>
        <v>1</v>
      </c>
    </row>
    <row r="194" customFormat="false" ht="15" hidden="false" customHeight="false" outlineLevel="0" collapsed="false">
      <c r="A194" s="19" t="str">
        <f aca="false">IF(Raw_Export!A194="","",Raw_Export!A194)</f>
        <v>WO-24471</v>
      </c>
      <c r="B194" s="32" t="n">
        <f aca="false">IF(A194="","",Raw_Export!B194)</f>
        <v>46257</v>
      </c>
      <c r="C194" s="33" t="n">
        <f aca="false">IF(A194="","",DATE(YEAR(B194),MONTH(B194),1))</f>
        <v>46235</v>
      </c>
      <c r="D194" s="19" t="str">
        <f aca="false">IF(A194="","",IFERROR(INDEX(Cleanup_Rules!$B$6:$B$60,MATCH(TRIM(LOWER(Raw_Export!C194)),Cleanup_Rules!$A$6:$A$60,0)),"UNMAPPED"))</f>
        <v>Cedar Ridge Apartments</v>
      </c>
      <c r="E194" s="19" t="str">
        <f aca="false">IF(A194="","",IFERROR(INDEX(Cleanup_Rules!$E$6:$E$60,MATCH(TRIM(LOWER(Raw_Export!E194)),Cleanup_Rules!$D$6:$D$60,0)),"UNMAPPED"))</f>
        <v>Plumbing</v>
      </c>
      <c r="F194" s="19" t="str">
        <f aca="false">IF(A194="","",IFERROR(INDEX(Cleanup_Rules!$H$6:$H$60,MATCH(TRIM(LOWER(Raw_Export!F194)),Cleanup_Rules!$G$6:$G$60,0)),"UNMAPPED"))</f>
        <v>Urgent</v>
      </c>
      <c r="G194" s="19" t="str">
        <f aca="false">IF(A194="","",IFERROR(INDEX(Cleanup_Rules!$K$6:$K$60,MATCH(TRIM(LOWER(Raw_Export!G194)),Cleanup_Rules!$J$6:$J$60,0)),"UNMAPPED"))</f>
        <v>FastFlow Plumbing</v>
      </c>
      <c r="H194" s="19" t="str">
        <f aca="false">IF(A194="","",IFERROR(INDEX(Cleanup_Rules!$N$6:$N$60,MATCH(TRIM(LOWER(Raw_Export!H194)),Cleanup_Rules!$M$6:$M$60,0)),"UNMAPPED"))</f>
        <v>Completed</v>
      </c>
      <c r="I194" s="32" t="n">
        <f aca="false">IF(OR(A194="",Raw_Export!I194=""),"",Raw_Export!I194)</f>
        <v>46258</v>
      </c>
      <c r="J194" s="34" t="n">
        <f aca="false">IF(A194="","",IF(Raw_Export!J194="",0,IF(ISNUMBER(Raw_Export!J194),Raw_Export!J194,VALUE(SUBSTITUTE(SUBSTITUTE(Raw_Export!J194,"$",""),",","")))))</f>
        <v>166.88</v>
      </c>
      <c r="K194" s="20" t="str">
        <f aca="false">IF(A194="","",IF(COUNTIF($A$6:A194,A194)&gt;1,"Duplicate",""))</f>
        <v/>
      </c>
      <c r="L194" s="19" t="str">
        <f aca="false">IF(A194="","",IF(AND(H194="Completed",I194=""),"No completion date",IF(AND(I194&lt;&gt;"",I194&lt;B194),"Completed before created","")))</f>
        <v/>
      </c>
      <c r="M194" s="20" t="str">
        <f aca="false">IF(A194="","",IF(K194="Duplicate","No","Yes"))</f>
        <v>Yes</v>
      </c>
      <c r="N194" s="20" t="n">
        <f aca="false">IF(OR(A194="",H194&lt;&gt;"Completed",L194&lt;&gt;""),"",I194-B194)</f>
        <v>1</v>
      </c>
      <c r="O194" s="20" t="n">
        <f aca="false">IF(A194="","",IFERROR(INDEX(Cleanup_Rules!$Q$6:$Q$8,MATCH(F194,Cleanup_Rules!$P$6:$P$8,0)),""))</f>
        <v>3</v>
      </c>
      <c r="P194" s="20" t="str">
        <f aca="false">IF(OR(N194="",O194=""),"",IF(N194&lt;=O194,"Yes","No"))</f>
        <v>Yes</v>
      </c>
      <c r="Q194" s="19" t="str">
        <f aca="false">IF(A194="","",MID(IF(NOT(EXACT(TRIM(Raw_Export!C194),D194))," · property","")&amp;IF(NOT(EXACT(TRIM(Raw_Export!E194),E194))," · category","")&amp;IF(NOT(EXACT(TRIM(Raw_Export!F194),F194))," · priority","")&amp;IF(NOT(EXACT(TRIM(Raw_Export!G194),G194))," · vendor","")&amp;IF(NOT(EXACT(TRIM(Raw_Export!H194),H194))," · status","")&amp;IF(ISTEXT(Raw_Export!J194)," · cost was text",""),4,200))</f>
        <v>status</v>
      </c>
      <c r="R194" s="20" t="n">
        <f aca="false">IF(A194="","",IF(OR(LEN(Q194)&gt;0,K194&lt;&gt;"",L194&lt;&gt;""),1,0))</f>
        <v>1</v>
      </c>
    </row>
    <row r="195" customFormat="false" ht="15" hidden="false" customHeight="false" outlineLevel="0" collapsed="false">
      <c r="A195" s="19" t="str">
        <f aca="false">IF(Raw_Export!A195="","",Raw_Export!A195)</f>
        <v>WO-24472</v>
      </c>
      <c r="B195" s="32" t="n">
        <f aca="false">IF(A195="","",Raw_Export!B195)</f>
        <v>46258</v>
      </c>
      <c r="C195" s="33" t="n">
        <f aca="false">IF(A195="","",DATE(YEAR(B195),MONTH(B195),1))</f>
        <v>46235</v>
      </c>
      <c r="D195" s="19" t="str">
        <f aca="false">IF(A195="","",IFERROR(INDEX(Cleanup_Rules!$B$6:$B$60,MATCH(TRIM(LOWER(Raw_Export!C195)),Cleanup_Rules!$A$6:$A$60,0)),"UNMAPPED"))</f>
        <v>Oakview Apartments</v>
      </c>
      <c r="E195" s="19" t="str">
        <f aca="false">IF(A195="","",IFERROR(INDEX(Cleanup_Rules!$E$6:$E$60,MATCH(TRIM(LOWER(Raw_Export!E195)),Cleanup_Rules!$D$6:$D$60,0)),"UNMAPPED"))</f>
        <v>Appliance</v>
      </c>
      <c r="F195" s="19" t="str">
        <f aca="false">IF(A195="","",IFERROR(INDEX(Cleanup_Rules!$H$6:$H$60,MATCH(TRIM(LOWER(Raw_Export!F195)),Cleanup_Rules!$G$6:$G$60,0)),"UNMAPPED"))</f>
        <v>Routine</v>
      </c>
      <c r="G195" s="19" t="str">
        <f aca="false">IF(A195="","",IFERROR(INDEX(Cleanup_Rules!$K$6:$K$60,MATCH(TRIM(LOWER(Raw_Export!G195)),Cleanup_Rules!$J$6:$J$60,0)),"UNMAPPED"))</f>
        <v>In-house Maintenance</v>
      </c>
      <c r="H195" s="19" t="str">
        <f aca="false">IF(A195="","",IFERROR(INDEX(Cleanup_Rules!$N$6:$N$60,MATCH(TRIM(LOWER(Raw_Export!H195)),Cleanup_Rules!$M$6:$M$60,0)),"UNMAPPED"))</f>
        <v>Completed</v>
      </c>
      <c r="I195" s="32" t="n">
        <f aca="false">IF(OR(A195="",Raw_Export!I195=""),"",Raw_Export!I195)</f>
        <v>46266</v>
      </c>
      <c r="J195" s="34" t="n">
        <f aca="false">IF(A195="","",IF(Raw_Export!J195="",0,IF(ISNUMBER(Raw_Export!J195),Raw_Export!J195,VALUE(SUBSTITUTE(SUBSTITUTE(Raw_Export!J195,"$",""),",","")))))</f>
        <v>0</v>
      </c>
      <c r="K195" s="20" t="str">
        <f aca="false">IF(A195="","",IF(COUNTIF($A$6:A195,A195)&gt;1,"Duplicate",""))</f>
        <v/>
      </c>
      <c r="L195" s="19" t="str">
        <f aca="false">IF(A195="","",IF(AND(H195="Completed",I195=""),"No completion date",IF(AND(I195&lt;&gt;"",I195&lt;B195),"Completed before created","")))</f>
        <v/>
      </c>
      <c r="M195" s="20" t="str">
        <f aca="false">IF(A195="","",IF(K195="Duplicate","No","Yes"))</f>
        <v>Yes</v>
      </c>
      <c r="N195" s="20" t="n">
        <f aca="false">IF(OR(A195="",H195&lt;&gt;"Completed",L195&lt;&gt;""),"",I195-B195)</f>
        <v>8</v>
      </c>
      <c r="O195" s="20" t="n">
        <f aca="false">IF(A195="","",IFERROR(INDEX(Cleanup_Rules!$Q$6:$Q$8,MATCH(F195,Cleanup_Rules!$P$6:$P$8,0)),""))</f>
        <v>7</v>
      </c>
      <c r="P195" s="20" t="str">
        <f aca="false">IF(OR(N195="",O195=""),"",IF(N195&lt;=O195,"Yes","No"))</f>
        <v>No</v>
      </c>
      <c r="Q195" s="19" t="str">
        <f aca="false">IF(A195="","",MID(IF(NOT(EXACT(TRIM(Raw_Export!C195),D195))," · property","")&amp;IF(NOT(EXACT(TRIM(Raw_Export!E195),E195))," · category","")&amp;IF(NOT(EXACT(TRIM(Raw_Export!F195),F195))," · priority","")&amp;IF(NOT(EXACT(TRIM(Raw_Export!G195),G195))," · vendor","")&amp;IF(NOT(EXACT(TRIM(Raw_Export!H195),H195))," · status","")&amp;IF(ISTEXT(Raw_Export!J195)," · cost was text",""),4,200))</f>
        <v/>
      </c>
      <c r="R195" s="20" t="n">
        <f aca="false">IF(A195="","",IF(OR(LEN(Q195)&gt;0,K195&lt;&gt;"",L195&lt;&gt;""),1,0))</f>
        <v>0</v>
      </c>
    </row>
    <row r="196" customFormat="false" ht="15" hidden="false" customHeight="false" outlineLevel="0" collapsed="false">
      <c r="A196" s="19" t="str">
        <f aca="false">IF(Raw_Export!A196="","",Raw_Export!A196)</f>
        <v>WO-24473</v>
      </c>
      <c r="B196" s="32" t="n">
        <f aca="false">IF(A196="","",Raw_Export!B196)</f>
        <v>46258</v>
      </c>
      <c r="C196" s="33" t="n">
        <f aca="false">IF(A196="","",DATE(YEAR(B196),MONTH(B196),1))</f>
        <v>46235</v>
      </c>
      <c r="D196" s="19" t="str">
        <f aca="false">IF(A196="","",IFERROR(INDEX(Cleanup_Rules!$B$6:$B$60,MATCH(TRIM(LOWER(Raw_Export!C196)),Cleanup_Rules!$A$6:$A$60,0)),"UNMAPPED"))</f>
        <v>Oakview Apartments</v>
      </c>
      <c r="E196" s="19" t="str">
        <f aca="false">IF(A196="","",IFERROR(INDEX(Cleanup_Rules!$E$6:$E$60,MATCH(TRIM(LOWER(Raw_Export!E196)),Cleanup_Rules!$D$6:$D$60,0)),"UNMAPPED"))</f>
        <v>General Repair</v>
      </c>
      <c r="F196" s="19" t="str">
        <f aca="false">IF(A196="","",IFERROR(INDEX(Cleanup_Rules!$H$6:$H$60,MATCH(TRIM(LOWER(Raw_Export!F196)),Cleanup_Rules!$G$6:$G$60,0)),"UNMAPPED"))</f>
        <v>Routine</v>
      </c>
      <c r="G196" s="19" t="str">
        <f aca="false">IF(A196="","",IFERROR(INDEX(Cleanup_Rules!$K$6:$K$60,MATCH(TRIM(LOWER(Raw_Export!G196)),Cleanup_Rules!$J$6:$J$60,0)),"UNMAPPED"))</f>
        <v>In-house Maintenance</v>
      </c>
      <c r="H196" s="19" t="str">
        <f aca="false">IF(A196="","",IFERROR(INDEX(Cleanup_Rules!$N$6:$N$60,MATCH(TRIM(LOWER(Raw_Export!H196)),Cleanup_Rules!$M$6:$M$60,0)),"UNMAPPED"))</f>
        <v>Completed</v>
      </c>
      <c r="I196" s="32" t="n">
        <f aca="false">IF(OR(A196="",Raw_Export!I196=""),"",Raw_Export!I196)</f>
        <v>46263</v>
      </c>
      <c r="J196" s="34" t="n">
        <f aca="false">IF(A196="","",IF(Raw_Export!J196="",0,IF(ISNUMBER(Raw_Export!J196),Raw_Export!J196,VALUE(SUBSTITUTE(SUBSTITUTE(Raw_Export!J196,"$",""),",","")))))</f>
        <v>0</v>
      </c>
      <c r="K196" s="20" t="str">
        <f aca="false">IF(A196="","",IF(COUNTIF($A$6:A196,A196)&gt;1,"Duplicate",""))</f>
        <v/>
      </c>
      <c r="L196" s="19" t="str">
        <f aca="false">IF(A196="","",IF(AND(H196="Completed",I196=""),"No completion date",IF(AND(I196&lt;&gt;"",I196&lt;B196),"Completed before created","")))</f>
        <v/>
      </c>
      <c r="M196" s="20" t="str">
        <f aca="false">IF(A196="","",IF(K196="Duplicate","No","Yes"))</f>
        <v>Yes</v>
      </c>
      <c r="N196" s="20" t="n">
        <f aca="false">IF(OR(A196="",H196&lt;&gt;"Completed",L196&lt;&gt;""),"",I196-B196)</f>
        <v>5</v>
      </c>
      <c r="O196" s="20" t="n">
        <f aca="false">IF(A196="","",IFERROR(INDEX(Cleanup_Rules!$Q$6:$Q$8,MATCH(F196,Cleanup_Rules!$P$6:$P$8,0)),""))</f>
        <v>7</v>
      </c>
      <c r="P196" s="20" t="str">
        <f aca="false">IF(OR(N196="",O196=""),"",IF(N196&lt;=O196,"Yes","No"))</f>
        <v>Yes</v>
      </c>
      <c r="Q196" s="19" t="str">
        <f aca="false">IF(A196="","",MID(IF(NOT(EXACT(TRIM(Raw_Export!C196),D196))," · property","")&amp;IF(NOT(EXACT(TRIM(Raw_Export!E196),E196))," · category","")&amp;IF(NOT(EXACT(TRIM(Raw_Export!F196),F196))," · priority","")&amp;IF(NOT(EXACT(TRIM(Raw_Export!G196),G196))," · vendor","")&amp;IF(NOT(EXACT(TRIM(Raw_Export!H196),H196))," · status","")&amp;IF(ISTEXT(Raw_Export!J196)," · cost was text",""),4,200))</f>
        <v>vendor</v>
      </c>
      <c r="R196" s="20" t="n">
        <f aca="false">IF(A196="","",IF(OR(LEN(Q196)&gt;0,K196&lt;&gt;"",L196&lt;&gt;""),1,0))</f>
        <v>1</v>
      </c>
    </row>
    <row r="197" customFormat="false" ht="15" hidden="false" customHeight="false" outlineLevel="0" collapsed="false">
      <c r="A197" s="19" t="str">
        <f aca="false">IF(Raw_Export!A197="","",Raw_Export!A197)</f>
        <v>WO-24475</v>
      </c>
      <c r="B197" s="32" t="n">
        <f aca="false">IF(A197="","",Raw_Export!B197)</f>
        <v>46258</v>
      </c>
      <c r="C197" s="33" t="n">
        <f aca="false">IF(A197="","",DATE(YEAR(B197),MONTH(B197),1))</f>
        <v>46235</v>
      </c>
      <c r="D197" s="19" t="str">
        <f aca="false">IF(A197="","",IFERROR(INDEX(Cleanup_Rules!$B$6:$B$60,MATCH(TRIM(LOWER(Raw_Export!C197)),Cleanup_Rules!$A$6:$A$60,0)),"UNMAPPED"))</f>
        <v>Cedar Ridge Apartments</v>
      </c>
      <c r="E197" s="19" t="str">
        <f aca="false">IF(A197="","",IFERROR(INDEX(Cleanup_Rules!$E$6:$E$60,MATCH(TRIM(LOWER(Raw_Export!E197)),Cleanup_Rules!$D$6:$D$60,0)),"UNMAPPED"))</f>
        <v>HVAC</v>
      </c>
      <c r="F197" s="19" t="str">
        <f aca="false">IF(A197="","",IFERROR(INDEX(Cleanup_Rules!$H$6:$H$60,MATCH(TRIM(LOWER(Raw_Export!F197)),Cleanup_Rules!$G$6:$G$60,0)),"UNMAPPED"))</f>
        <v>Routine</v>
      </c>
      <c r="G197" s="19" t="str">
        <f aca="false">IF(A197="","",IFERROR(INDEX(Cleanup_Rules!$K$6:$K$60,MATCH(TRIM(LOWER(Raw_Export!G197)),Cleanup_Rules!$J$6:$J$60,0)),"UNMAPPED"))</f>
        <v>CoolAir HVAC</v>
      </c>
      <c r="H197" s="19" t="str">
        <f aca="false">IF(A197="","",IFERROR(INDEX(Cleanup_Rules!$N$6:$N$60,MATCH(TRIM(LOWER(Raw_Export!H197)),Cleanup_Rules!$M$6:$M$60,0)),"UNMAPPED"))</f>
        <v>Completed</v>
      </c>
      <c r="I197" s="32" t="n">
        <f aca="false">IF(OR(A197="",Raw_Export!I197=""),"",Raw_Export!I197)</f>
        <v>46265</v>
      </c>
      <c r="J197" s="34" t="n">
        <f aca="false">IF(A197="","",IF(Raw_Export!J197="",0,IF(ISNUMBER(Raw_Export!J197),Raw_Export!J197,VALUE(SUBSTITUTE(SUBSTITUTE(Raw_Export!J197,"$",""),",","")))))</f>
        <v>511.91</v>
      </c>
      <c r="K197" s="20" t="str">
        <f aca="false">IF(A197="","",IF(COUNTIF($A$6:A197,A197)&gt;1,"Duplicate",""))</f>
        <v/>
      </c>
      <c r="L197" s="19" t="str">
        <f aca="false">IF(A197="","",IF(AND(H197="Completed",I197=""),"No completion date",IF(AND(I197&lt;&gt;"",I197&lt;B197),"Completed before created","")))</f>
        <v/>
      </c>
      <c r="M197" s="20" t="str">
        <f aca="false">IF(A197="","",IF(K197="Duplicate","No","Yes"))</f>
        <v>Yes</v>
      </c>
      <c r="N197" s="20" t="n">
        <f aca="false">IF(OR(A197="",H197&lt;&gt;"Completed",L197&lt;&gt;""),"",I197-B197)</f>
        <v>7</v>
      </c>
      <c r="O197" s="20" t="n">
        <f aca="false">IF(A197="","",IFERROR(INDEX(Cleanup_Rules!$Q$6:$Q$8,MATCH(F197,Cleanup_Rules!$P$6:$P$8,0)),""))</f>
        <v>7</v>
      </c>
      <c r="P197" s="20" t="str">
        <f aca="false">IF(OR(N197="",O197=""),"",IF(N197&lt;=O197,"Yes","No"))</f>
        <v>Yes</v>
      </c>
      <c r="Q197" s="19" t="str">
        <f aca="false">IF(A197="","",MID(IF(NOT(EXACT(TRIM(Raw_Export!C197),D197))," · property","")&amp;IF(NOT(EXACT(TRIM(Raw_Export!E197),E197))," · category","")&amp;IF(NOT(EXACT(TRIM(Raw_Export!F197),F197))," · priority","")&amp;IF(NOT(EXACT(TRIM(Raw_Export!G197),G197))," · vendor","")&amp;IF(NOT(EXACT(TRIM(Raw_Export!H197),H197))," · status","")&amp;IF(ISTEXT(Raw_Export!J197)," · cost was text",""),4,200))</f>
        <v>property · status</v>
      </c>
      <c r="R197" s="20" t="n">
        <f aca="false">IF(A197="","",IF(OR(LEN(Q197)&gt;0,K197&lt;&gt;"",L197&lt;&gt;""),1,0))</f>
        <v>1</v>
      </c>
    </row>
    <row r="198" customFormat="false" ht="15" hidden="false" customHeight="false" outlineLevel="0" collapsed="false">
      <c r="A198" s="19" t="str">
        <f aca="false">IF(Raw_Export!A198="","",Raw_Export!A198)</f>
        <v>WO-24478</v>
      </c>
      <c r="B198" s="32" t="n">
        <f aca="false">IF(A198="","",Raw_Export!B198)</f>
        <v>46259</v>
      </c>
      <c r="C198" s="33" t="n">
        <f aca="false">IF(A198="","",DATE(YEAR(B198),MONTH(B198),1))</f>
        <v>46235</v>
      </c>
      <c r="D198" s="19" t="str">
        <f aca="false">IF(A198="","",IFERROR(INDEX(Cleanup_Rules!$B$6:$B$60,MATCH(TRIM(LOWER(Raw_Export!C198)),Cleanup_Rules!$A$6:$A$60,0)),"UNMAPPED"))</f>
        <v>Oakview Apartments</v>
      </c>
      <c r="E198" s="19" t="str">
        <f aca="false">IF(A198="","",IFERROR(INDEX(Cleanup_Rules!$E$6:$E$60,MATCH(TRIM(LOWER(Raw_Export!E198)),Cleanup_Rules!$D$6:$D$60,0)),"UNMAPPED"))</f>
        <v>Plumbing</v>
      </c>
      <c r="F198" s="19" t="str">
        <f aca="false">IF(A198="","",IFERROR(INDEX(Cleanup_Rules!$H$6:$H$60,MATCH(TRIM(LOWER(Raw_Export!F198)),Cleanup_Rules!$G$6:$G$60,0)),"UNMAPPED"))</f>
        <v>Urgent</v>
      </c>
      <c r="G198" s="19" t="str">
        <f aca="false">IF(A198="","",IFERROR(INDEX(Cleanup_Rules!$K$6:$K$60,MATCH(TRIM(LOWER(Raw_Export!G198)),Cleanup_Rules!$J$6:$J$60,0)),"UNMAPPED"))</f>
        <v>FastFlow Plumbing</v>
      </c>
      <c r="H198" s="19" t="str">
        <f aca="false">IF(A198="","",IFERROR(INDEX(Cleanup_Rules!$N$6:$N$60,MATCH(TRIM(LOWER(Raw_Export!H198)),Cleanup_Rules!$M$6:$M$60,0)),"UNMAPPED"))</f>
        <v>Completed</v>
      </c>
      <c r="I198" s="32" t="n">
        <f aca="false">IF(OR(A198="",Raw_Export!I198=""),"",Raw_Export!I198)</f>
        <v>46260</v>
      </c>
      <c r="J198" s="34" t="n">
        <f aca="false">IF(A198="","",IF(Raw_Export!J198="",0,IF(ISNUMBER(Raw_Export!J198),Raw_Export!J198,VALUE(SUBSTITUTE(SUBSTITUTE(Raw_Export!J198,"$",""),",","")))))</f>
        <v>203.65</v>
      </c>
      <c r="K198" s="20" t="str">
        <f aca="false">IF(A198="","",IF(COUNTIF($A$6:A198,A198)&gt;1,"Duplicate",""))</f>
        <v/>
      </c>
      <c r="L198" s="19" t="str">
        <f aca="false">IF(A198="","",IF(AND(H198="Completed",I198=""),"No completion date",IF(AND(I198&lt;&gt;"",I198&lt;B198),"Completed before created","")))</f>
        <v/>
      </c>
      <c r="M198" s="20" t="str">
        <f aca="false">IF(A198="","",IF(K198="Duplicate","No","Yes"))</f>
        <v>Yes</v>
      </c>
      <c r="N198" s="20" t="n">
        <f aca="false">IF(OR(A198="",H198&lt;&gt;"Completed",L198&lt;&gt;""),"",I198-B198)</f>
        <v>1</v>
      </c>
      <c r="O198" s="20" t="n">
        <f aca="false">IF(A198="","",IFERROR(INDEX(Cleanup_Rules!$Q$6:$Q$8,MATCH(F198,Cleanup_Rules!$P$6:$P$8,0)),""))</f>
        <v>3</v>
      </c>
      <c r="P198" s="20" t="str">
        <f aca="false">IF(OR(N198="",O198=""),"",IF(N198&lt;=O198,"Yes","No"))</f>
        <v>Yes</v>
      </c>
      <c r="Q198" s="19" t="str">
        <f aca="false">IF(A198="","",MID(IF(NOT(EXACT(TRIM(Raw_Export!C198),D198))," · property","")&amp;IF(NOT(EXACT(TRIM(Raw_Export!E198),E198))," · category","")&amp;IF(NOT(EXACT(TRIM(Raw_Export!F198),F198))," · priority","")&amp;IF(NOT(EXACT(TRIM(Raw_Export!G198),G198))," · vendor","")&amp;IF(NOT(EXACT(TRIM(Raw_Export!H198),H198))," · status","")&amp;IF(ISTEXT(Raw_Export!J198)," · cost was text",""),4,200))</f>
        <v>property · vendor</v>
      </c>
      <c r="R198" s="20" t="n">
        <f aca="false">IF(A198="","",IF(OR(LEN(Q198)&gt;0,K198&lt;&gt;"",L198&lt;&gt;""),1,0))</f>
        <v>1</v>
      </c>
    </row>
    <row r="199" customFormat="false" ht="15" hidden="false" customHeight="false" outlineLevel="0" collapsed="false">
      <c r="A199" s="19" t="str">
        <f aca="false">IF(Raw_Export!A199="","",Raw_Export!A199)</f>
        <v>WO-24479</v>
      </c>
      <c r="B199" s="32" t="n">
        <f aca="false">IF(A199="","",Raw_Export!B199)</f>
        <v>46259</v>
      </c>
      <c r="C199" s="33" t="n">
        <f aca="false">IF(A199="","",DATE(YEAR(B199),MONTH(B199),1))</f>
        <v>46235</v>
      </c>
      <c r="D199" s="19" t="str">
        <f aca="false">IF(A199="","",IFERROR(INDEX(Cleanup_Rules!$B$6:$B$60,MATCH(TRIM(LOWER(Raw_Export!C199)),Cleanup_Rules!$A$6:$A$60,0)),"UNMAPPED"))</f>
        <v>Oakview Apartments</v>
      </c>
      <c r="E199" s="19" t="str">
        <f aca="false">IF(A199="","",IFERROR(INDEX(Cleanup_Rules!$E$6:$E$60,MATCH(TRIM(LOWER(Raw_Export!E199)),Cleanup_Rules!$D$6:$D$60,0)),"UNMAPPED"))</f>
        <v>HVAC</v>
      </c>
      <c r="F199" s="19" t="str">
        <f aca="false">IF(A199="","",IFERROR(INDEX(Cleanup_Rules!$H$6:$H$60,MATCH(TRIM(LOWER(Raw_Export!F199)),Cleanup_Rules!$G$6:$G$60,0)),"UNMAPPED"))</f>
        <v>Routine</v>
      </c>
      <c r="G199" s="19" t="str">
        <f aca="false">IF(A199="","",IFERROR(INDEX(Cleanup_Rules!$K$6:$K$60,MATCH(TRIM(LOWER(Raw_Export!G199)),Cleanup_Rules!$J$6:$J$60,0)),"UNMAPPED"))</f>
        <v>In-house Maintenance</v>
      </c>
      <c r="H199" s="19" t="str">
        <f aca="false">IF(A199="","",IFERROR(INDEX(Cleanup_Rules!$N$6:$N$60,MATCH(TRIM(LOWER(Raw_Export!H199)),Cleanup_Rules!$M$6:$M$60,0)),"UNMAPPED"))</f>
        <v>Completed</v>
      </c>
      <c r="I199" s="32" t="n">
        <f aca="false">IF(OR(A199="",Raw_Export!I199=""),"",Raw_Export!I199)</f>
        <v>46264</v>
      </c>
      <c r="J199" s="34" t="n">
        <f aca="false">IF(A199="","",IF(Raw_Export!J199="",0,IF(ISNUMBER(Raw_Export!J199),Raw_Export!J199,VALUE(SUBSTITUTE(SUBSTITUTE(Raw_Export!J199,"$",""),",","")))))</f>
        <v>0</v>
      </c>
      <c r="K199" s="20" t="str">
        <f aca="false">IF(A199="","",IF(COUNTIF($A$6:A199,A199)&gt;1,"Duplicate",""))</f>
        <v/>
      </c>
      <c r="L199" s="19" t="str">
        <f aca="false">IF(A199="","",IF(AND(H199="Completed",I199=""),"No completion date",IF(AND(I199&lt;&gt;"",I199&lt;B199),"Completed before created","")))</f>
        <v/>
      </c>
      <c r="M199" s="20" t="str">
        <f aca="false">IF(A199="","",IF(K199="Duplicate","No","Yes"))</f>
        <v>Yes</v>
      </c>
      <c r="N199" s="20" t="n">
        <f aca="false">IF(OR(A199="",H199&lt;&gt;"Completed",L199&lt;&gt;""),"",I199-B199)</f>
        <v>5</v>
      </c>
      <c r="O199" s="20" t="n">
        <f aca="false">IF(A199="","",IFERROR(INDEX(Cleanup_Rules!$Q$6:$Q$8,MATCH(F199,Cleanup_Rules!$P$6:$P$8,0)),""))</f>
        <v>7</v>
      </c>
      <c r="P199" s="20" t="str">
        <f aca="false">IF(OR(N199="",O199=""),"",IF(N199&lt;=O199,"Yes","No"))</f>
        <v>Yes</v>
      </c>
      <c r="Q199" s="19" t="str">
        <f aca="false">IF(A199="","",MID(IF(NOT(EXACT(TRIM(Raw_Export!C199),D199))," · property","")&amp;IF(NOT(EXACT(TRIM(Raw_Export!E199),E199))," · category","")&amp;IF(NOT(EXACT(TRIM(Raw_Export!F199),F199))," · priority","")&amp;IF(NOT(EXACT(TRIM(Raw_Export!G199),G199))," · vendor","")&amp;IF(NOT(EXACT(TRIM(Raw_Export!H199),H199))," · status","")&amp;IF(ISTEXT(Raw_Export!J199)," · cost was text",""),4,200))</f>
        <v/>
      </c>
      <c r="R199" s="20" t="n">
        <f aca="false">IF(A199="","",IF(OR(LEN(Q199)&gt;0,K199&lt;&gt;"",L199&lt;&gt;""),1,0))</f>
        <v>0</v>
      </c>
    </row>
    <row r="200" customFormat="false" ht="15" hidden="false" customHeight="false" outlineLevel="0" collapsed="false">
      <c r="A200" s="19" t="str">
        <f aca="false">IF(Raw_Export!A200="","",Raw_Export!A200)</f>
        <v>WO-24480</v>
      </c>
      <c r="B200" s="32" t="n">
        <f aca="false">IF(A200="","",Raw_Export!B200)</f>
        <v>46259</v>
      </c>
      <c r="C200" s="33" t="n">
        <f aca="false">IF(A200="","",DATE(YEAR(B200),MONTH(B200),1))</f>
        <v>46235</v>
      </c>
      <c r="D200" s="19" t="str">
        <f aca="false">IF(A200="","",IFERROR(INDEX(Cleanup_Rules!$B$6:$B$60,MATCH(TRIM(LOWER(Raw_Export!C200)),Cleanup_Rules!$A$6:$A$60,0)),"UNMAPPED"))</f>
        <v>Mill Creek Townhomes</v>
      </c>
      <c r="E200" s="19" t="str">
        <f aca="false">IF(A200="","",IFERROR(INDEX(Cleanup_Rules!$E$6:$E$60,MATCH(TRIM(LOWER(Raw_Export!E200)),Cleanup_Rules!$D$6:$D$60,0)),"UNMAPPED"))</f>
        <v>Plumbing</v>
      </c>
      <c r="F200" s="19" t="str">
        <f aca="false">IF(A200="","",IFERROR(INDEX(Cleanup_Rules!$H$6:$H$60,MATCH(TRIM(LOWER(Raw_Export!F200)),Cleanup_Rules!$G$6:$G$60,0)),"UNMAPPED"))</f>
        <v>Urgent</v>
      </c>
      <c r="G200" s="19" t="str">
        <f aca="false">IF(A200="","",IFERROR(INDEX(Cleanup_Rules!$K$6:$K$60,MATCH(TRIM(LOWER(Raw_Export!G200)),Cleanup_Rules!$J$6:$J$60,0)),"UNMAPPED"))</f>
        <v>In-house Maintenance</v>
      </c>
      <c r="H200" s="19" t="str">
        <f aca="false">IF(A200="","",IFERROR(INDEX(Cleanup_Rules!$N$6:$N$60,MATCH(TRIM(LOWER(Raw_Export!H200)),Cleanup_Rules!$M$6:$M$60,0)),"UNMAPPED"))</f>
        <v>Completed</v>
      </c>
      <c r="I200" s="32" t="n">
        <f aca="false">IF(OR(A200="",Raw_Export!I200=""),"",Raw_Export!I200)</f>
        <v>46262</v>
      </c>
      <c r="J200" s="34" t="n">
        <f aca="false">IF(A200="","",IF(Raw_Export!J200="",0,IF(ISNUMBER(Raw_Export!J200),Raw_Export!J200,VALUE(SUBSTITUTE(SUBSTITUTE(Raw_Export!J200,"$",""),",","")))))</f>
        <v>79.27</v>
      </c>
      <c r="K200" s="20" t="str">
        <f aca="false">IF(A200="","",IF(COUNTIF($A$6:A200,A200)&gt;1,"Duplicate",""))</f>
        <v/>
      </c>
      <c r="L200" s="19" t="str">
        <f aca="false">IF(A200="","",IF(AND(H200="Completed",I200=""),"No completion date",IF(AND(I200&lt;&gt;"",I200&lt;B200),"Completed before created","")))</f>
        <v/>
      </c>
      <c r="M200" s="20" t="str">
        <f aca="false">IF(A200="","",IF(K200="Duplicate","No","Yes"))</f>
        <v>Yes</v>
      </c>
      <c r="N200" s="20" t="n">
        <f aca="false">IF(OR(A200="",H200&lt;&gt;"Completed",L200&lt;&gt;""),"",I200-B200)</f>
        <v>3</v>
      </c>
      <c r="O200" s="20" t="n">
        <f aca="false">IF(A200="","",IFERROR(INDEX(Cleanup_Rules!$Q$6:$Q$8,MATCH(F200,Cleanup_Rules!$P$6:$P$8,0)),""))</f>
        <v>3</v>
      </c>
      <c r="P200" s="20" t="str">
        <f aca="false">IF(OR(N200="",O200=""),"",IF(N200&lt;=O200,"Yes","No"))</f>
        <v>Yes</v>
      </c>
      <c r="Q200" s="19" t="str">
        <f aca="false">IF(A200="","",MID(IF(NOT(EXACT(TRIM(Raw_Export!C200),D200))," · property","")&amp;IF(NOT(EXACT(TRIM(Raw_Export!E200),E200))," · category","")&amp;IF(NOT(EXACT(TRIM(Raw_Export!F200),F200))," · priority","")&amp;IF(NOT(EXACT(TRIM(Raw_Export!G200),G200))," · vendor","")&amp;IF(NOT(EXACT(TRIM(Raw_Export!H200),H200))," · status","")&amp;IF(ISTEXT(Raw_Export!J200)," · cost was text",""),4,200))</f>
        <v>priority · status</v>
      </c>
      <c r="R200" s="20" t="n">
        <f aca="false">IF(A200="","",IF(OR(LEN(Q200)&gt;0,K200&lt;&gt;"",L200&lt;&gt;""),1,0))</f>
        <v>1</v>
      </c>
    </row>
    <row r="201" customFormat="false" ht="15" hidden="false" customHeight="false" outlineLevel="0" collapsed="false">
      <c r="A201" s="19" t="str">
        <f aca="false">IF(Raw_Export!A201="","",Raw_Export!A201)</f>
        <v>WO-24481</v>
      </c>
      <c r="B201" s="32" t="n">
        <f aca="false">IF(A201="","",Raw_Export!B201)</f>
        <v>46259</v>
      </c>
      <c r="C201" s="33" t="n">
        <f aca="false">IF(A201="","",DATE(YEAR(B201),MONTH(B201),1))</f>
        <v>46235</v>
      </c>
      <c r="D201" s="19" t="str">
        <f aca="false">IF(A201="","",IFERROR(INDEX(Cleanup_Rules!$B$6:$B$60,MATCH(TRIM(LOWER(Raw_Export!C201)),Cleanup_Rules!$A$6:$A$60,0)),"UNMAPPED"))</f>
        <v>Mill Creek Townhomes</v>
      </c>
      <c r="E201" s="19" t="str">
        <f aca="false">IF(A201="","",IFERROR(INDEX(Cleanup_Rules!$E$6:$E$60,MATCH(TRIM(LOWER(Raw_Export!E201)),Cleanup_Rules!$D$6:$D$60,0)),"UNMAPPED"))</f>
        <v>HVAC</v>
      </c>
      <c r="F201" s="19" t="str">
        <f aca="false">IF(A201="","",IFERROR(INDEX(Cleanup_Rules!$H$6:$H$60,MATCH(TRIM(LOWER(Raw_Export!F201)),Cleanup_Rules!$G$6:$G$60,0)),"UNMAPPED"))</f>
        <v>Emergency</v>
      </c>
      <c r="G201" s="19" t="str">
        <f aca="false">IF(A201="","",IFERROR(INDEX(Cleanup_Rules!$K$6:$K$60,MATCH(TRIM(LOWER(Raw_Export!G201)),Cleanup_Rules!$J$6:$J$60,0)),"UNMAPPED"))</f>
        <v>CoolAir HVAC</v>
      </c>
      <c r="H201" s="19" t="str">
        <f aca="false">IF(A201="","",IFERROR(INDEX(Cleanup_Rules!$N$6:$N$60,MATCH(TRIM(LOWER(Raw_Export!H201)),Cleanup_Rules!$M$6:$M$60,0)),"UNMAPPED"))</f>
        <v>Completed</v>
      </c>
      <c r="I201" s="32" t="n">
        <f aca="false">IF(OR(A201="",Raw_Export!I201=""),"",Raw_Export!I201)</f>
        <v>46261</v>
      </c>
      <c r="J201" s="34" t="n">
        <f aca="false">IF(A201="","",IF(Raw_Export!J201="",0,IF(ISNUMBER(Raw_Export!J201),Raw_Export!J201,VALUE(SUBSTITUTE(SUBSTITUTE(Raw_Export!J201,"$",""),",","")))))</f>
        <v>973.5</v>
      </c>
      <c r="K201" s="20" t="str">
        <f aca="false">IF(A201="","",IF(COUNTIF($A$6:A201,A201)&gt;1,"Duplicate",""))</f>
        <v/>
      </c>
      <c r="L201" s="19" t="str">
        <f aca="false">IF(A201="","",IF(AND(H201="Completed",I201=""),"No completion date",IF(AND(I201&lt;&gt;"",I201&lt;B201),"Completed before created","")))</f>
        <v/>
      </c>
      <c r="M201" s="20" t="str">
        <f aca="false">IF(A201="","",IF(K201="Duplicate","No","Yes"))</f>
        <v>Yes</v>
      </c>
      <c r="N201" s="20" t="n">
        <f aca="false">IF(OR(A201="",H201&lt;&gt;"Completed",L201&lt;&gt;""),"",I201-B201)</f>
        <v>2</v>
      </c>
      <c r="O201" s="20" t="n">
        <f aca="false">IF(A201="","",IFERROR(INDEX(Cleanup_Rules!$Q$6:$Q$8,MATCH(F201,Cleanup_Rules!$P$6:$P$8,0)),""))</f>
        <v>1</v>
      </c>
      <c r="P201" s="20" t="str">
        <f aca="false">IF(OR(N201="",O201=""),"",IF(N201&lt;=O201,"Yes","No"))</f>
        <v>No</v>
      </c>
      <c r="Q201" s="19" t="str">
        <f aca="false">IF(A201="","",MID(IF(NOT(EXACT(TRIM(Raw_Export!C201),D201))," · property","")&amp;IF(NOT(EXACT(TRIM(Raw_Export!E201),E201))," · category","")&amp;IF(NOT(EXACT(TRIM(Raw_Export!F201),F201))," · priority","")&amp;IF(NOT(EXACT(TRIM(Raw_Export!G201),G201))," · vendor","")&amp;IF(NOT(EXACT(TRIM(Raw_Export!H201),H201))," · status","")&amp;IF(ISTEXT(Raw_Export!J201)," · cost was text",""),4,200))</f>
        <v/>
      </c>
      <c r="R201" s="20" t="n">
        <f aca="false">IF(A201="","",IF(OR(LEN(Q201)&gt;0,K201&lt;&gt;"",L201&lt;&gt;""),1,0))</f>
        <v>0</v>
      </c>
    </row>
    <row r="202" customFormat="false" ht="15" hidden="false" customHeight="false" outlineLevel="0" collapsed="false">
      <c r="A202" s="19" t="str">
        <f aca="false">IF(Raw_Export!A202="","",Raw_Export!A202)</f>
        <v>WO-24483</v>
      </c>
      <c r="B202" s="32" t="n">
        <f aca="false">IF(A202="","",Raw_Export!B202)</f>
        <v>46259</v>
      </c>
      <c r="C202" s="33" t="n">
        <f aca="false">IF(A202="","",DATE(YEAR(B202),MONTH(B202),1))</f>
        <v>46235</v>
      </c>
      <c r="D202" s="19" t="str">
        <f aca="false">IF(A202="","",IFERROR(INDEX(Cleanup_Rules!$B$6:$B$60,MATCH(TRIM(LOWER(Raw_Export!C202)),Cleanup_Rules!$A$6:$A$60,0)),"UNMAPPED"))</f>
        <v>Mill Creek Townhomes</v>
      </c>
      <c r="E202" s="19" t="str">
        <f aca="false">IF(A202="","",IFERROR(INDEX(Cleanup_Rules!$E$6:$E$60,MATCH(TRIM(LOWER(Raw_Export!E202)),Cleanup_Rules!$D$6:$D$60,0)),"UNMAPPED"))</f>
        <v>General Repair</v>
      </c>
      <c r="F202" s="19" t="str">
        <f aca="false">IF(A202="","",IFERROR(INDEX(Cleanup_Rules!$H$6:$H$60,MATCH(TRIM(LOWER(Raw_Export!F202)),Cleanup_Rules!$G$6:$G$60,0)),"UNMAPPED"))</f>
        <v>Routine</v>
      </c>
      <c r="G202" s="19" t="str">
        <f aca="false">IF(A202="","",IFERROR(INDEX(Cleanup_Rules!$K$6:$K$60,MATCH(TRIM(LOWER(Raw_Export!G202)),Cleanup_Rules!$J$6:$J$60,0)),"UNMAPPED"))</f>
        <v>In-house Maintenance</v>
      </c>
      <c r="H202" s="19" t="str">
        <f aca="false">IF(A202="","",IFERROR(INDEX(Cleanup_Rules!$N$6:$N$60,MATCH(TRIM(LOWER(Raw_Export!H202)),Cleanup_Rules!$M$6:$M$60,0)),"UNMAPPED"))</f>
        <v>Completed</v>
      </c>
      <c r="I202" s="32" t="n">
        <f aca="false">IF(OR(A202="",Raw_Export!I202=""),"",Raw_Export!I202)</f>
        <v>46264</v>
      </c>
      <c r="J202" s="34" t="n">
        <f aca="false">IF(A202="","",IF(Raw_Export!J202="",0,IF(ISNUMBER(Raw_Export!J202),Raw_Export!J202,VALUE(SUBSTITUTE(SUBSTITUTE(Raw_Export!J202,"$",""),",","")))))</f>
        <v>0</v>
      </c>
      <c r="K202" s="20" t="str">
        <f aca="false">IF(A202="","",IF(COUNTIF($A$6:A202,A202)&gt;1,"Duplicate",""))</f>
        <v/>
      </c>
      <c r="L202" s="19" t="str">
        <f aca="false">IF(A202="","",IF(AND(H202="Completed",I202=""),"No completion date",IF(AND(I202&lt;&gt;"",I202&lt;B202),"Completed before created","")))</f>
        <v/>
      </c>
      <c r="M202" s="20" t="str">
        <f aca="false">IF(A202="","",IF(K202="Duplicate","No","Yes"))</f>
        <v>Yes</v>
      </c>
      <c r="N202" s="20" t="n">
        <f aca="false">IF(OR(A202="",H202&lt;&gt;"Completed",L202&lt;&gt;""),"",I202-B202)</f>
        <v>5</v>
      </c>
      <c r="O202" s="20" t="n">
        <f aca="false">IF(A202="","",IFERROR(INDEX(Cleanup_Rules!$Q$6:$Q$8,MATCH(F202,Cleanup_Rules!$P$6:$P$8,0)),""))</f>
        <v>7</v>
      </c>
      <c r="P202" s="20" t="str">
        <f aca="false">IF(OR(N202="",O202=""),"",IF(N202&lt;=O202,"Yes","No"))</f>
        <v>Yes</v>
      </c>
      <c r="Q202" s="19" t="str">
        <f aca="false">IF(A202="","",MID(IF(NOT(EXACT(TRIM(Raw_Export!C202),D202))," · property","")&amp;IF(NOT(EXACT(TRIM(Raw_Export!E202),E202))," · category","")&amp;IF(NOT(EXACT(TRIM(Raw_Export!F202),F202))," · priority","")&amp;IF(NOT(EXACT(TRIM(Raw_Export!G202),G202))," · vendor","")&amp;IF(NOT(EXACT(TRIM(Raw_Export!H202),H202))," · status","")&amp;IF(ISTEXT(Raw_Export!J202)," · cost was text",""),4,200))</f>
        <v>priority</v>
      </c>
      <c r="R202" s="20" t="n">
        <f aca="false">IF(A202="","",IF(OR(LEN(Q202)&gt;0,K202&lt;&gt;"",L202&lt;&gt;""),1,0))</f>
        <v>1</v>
      </c>
    </row>
    <row r="203" customFormat="false" ht="15" hidden="false" customHeight="false" outlineLevel="0" collapsed="false">
      <c r="A203" s="19" t="str">
        <f aca="false">IF(Raw_Export!A203="","",Raw_Export!A203)</f>
        <v>WO-24484</v>
      </c>
      <c r="B203" s="32" t="n">
        <f aca="false">IF(A203="","",Raw_Export!B203)</f>
        <v>46259</v>
      </c>
      <c r="C203" s="33" t="n">
        <f aca="false">IF(A203="","",DATE(YEAR(B203),MONTH(B203),1))</f>
        <v>46235</v>
      </c>
      <c r="D203" s="19" t="str">
        <f aca="false">IF(A203="","",IFERROR(INDEX(Cleanup_Rules!$B$6:$B$60,MATCH(TRIM(LOWER(Raw_Export!C203)),Cleanup_Rules!$A$6:$A$60,0)),"UNMAPPED"))</f>
        <v>Harbor Point Lofts</v>
      </c>
      <c r="E203" s="19" t="str">
        <f aca="false">IF(A203="","",IFERROR(INDEX(Cleanup_Rules!$E$6:$E$60,MATCH(TRIM(LOWER(Raw_Export!E203)),Cleanup_Rules!$D$6:$D$60,0)),"UNMAPPED"))</f>
        <v>HVAC</v>
      </c>
      <c r="F203" s="19" t="str">
        <f aca="false">IF(A203="","",IFERROR(INDEX(Cleanup_Rules!$H$6:$H$60,MATCH(TRIM(LOWER(Raw_Export!F203)),Cleanup_Rules!$G$6:$G$60,0)),"UNMAPPED"))</f>
        <v>Routine</v>
      </c>
      <c r="G203" s="19" t="str">
        <f aca="false">IF(A203="","",IFERROR(INDEX(Cleanup_Rules!$K$6:$K$60,MATCH(TRIM(LOWER(Raw_Export!G203)),Cleanup_Rules!$J$6:$J$60,0)),"UNMAPPED"))</f>
        <v>In-house Maintenance</v>
      </c>
      <c r="H203" s="19" t="str">
        <f aca="false">IF(A203="","",IFERROR(INDEX(Cleanup_Rules!$N$6:$N$60,MATCH(TRIM(LOWER(Raw_Export!H203)),Cleanup_Rules!$M$6:$M$60,0)),"UNMAPPED"))</f>
        <v>Completed</v>
      </c>
      <c r="I203" s="32" t="n">
        <f aca="false">IF(OR(A203="",Raw_Export!I203=""),"",Raw_Export!I203)</f>
        <v>46263</v>
      </c>
      <c r="J203" s="34" t="n">
        <f aca="false">IF(A203="","",IF(Raw_Export!J203="",0,IF(ISNUMBER(Raw_Export!J203),Raw_Export!J203,VALUE(SUBSTITUTE(SUBSTITUTE(Raw_Export!J203,"$",""),",","")))))</f>
        <v>0</v>
      </c>
      <c r="K203" s="20" t="str">
        <f aca="false">IF(A203="","",IF(COUNTIF($A$6:A203,A203)&gt;1,"Duplicate",""))</f>
        <v/>
      </c>
      <c r="L203" s="19" t="str">
        <f aca="false">IF(A203="","",IF(AND(H203="Completed",I203=""),"No completion date",IF(AND(I203&lt;&gt;"",I203&lt;B203),"Completed before created","")))</f>
        <v/>
      </c>
      <c r="M203" s="20" t="str">
        <f aca="false">IF(A203="","",IF(K203="Duplicate","No","Yes"))</f>
        <v>Yes</v>
      </c>
      <c r="N203" s="20" t="n">
        <f aca="false">IF(OR(A203="",H203&lt;&gt;"Completed",L203&lt;&gt;""),"",I203-B203)</f>
        <v>4</v>
      </c>
      <c r="O203" s="20" t="n">
        <f aca="false">IF(A203="","",IFERROR(INDEX(Cleanup_Rules!$Q$6:$Q$8,MATCH(F203,Cleanup_Rules!$P$6:$P$8,0)),""))</f>
        <v>7</v>
      </c>
      <c r="P203" s="20" t="str">
        <f aca="false">IF(OR(N203="",O203=""),"",IF(N203&lt;=O203,"Yes","No"))</f>
        <v>Yes</v>
      </c>
      <c r="Q203" s="19" t="str">
        <f aca="false">IF(A203="","",MID(IF(NOT(EXACT(TRIM(Raw_Export!C203),D203))," · property","")&amp;IF(NOT(EXACT(TRIM(Raw_Export!E203),E203))," · category","")&amp;IF(NOT(EXACT(TRIM(Raw_Export!F203),F203))," · priority","")&amp;IF(NOT(EXACT(TRIM(Raw_Export!G203),G203))," · vendor","")&amp;IF(NOT(EXACT(TRIM(Raw_Export!H203),H203))," · status","")&amp;IF(ISTEXT(Raw_Export!J203)," · cost was text",""),4,200))</f>
        <v/>
      </c>
      <c r="R203" s="20" t="n">
        <f aca="false">IF(A203="","",IF(OR(LEN(Q203)&gt;0,K203&lt;&gt;"",L203&lt;&gt;""),1,0))</f>
        <v>0</v>
      </c>
    </row>
    <row r="204" customFormat="false" ht="15" hidden="false" customHeight="false" outlineLevel="0" collapsed="false">
      <c r="A204" s="19" t="str">
        <f aca="false">IF(Raw_Export!A204="","",Raw_Export!A204)</f>
        <v>WO-24487</v>
      </c>
      <c r="B204" s="32" t="n">
        <f aca="false">IF(A204="","",Raw_Export!B204)</f>
        <v>46259</v>
      </c>
      <c r="C204" s="33" t="n">
        <f aca="false">IF(A204="","",DATE(YEAR(B204),MONTH(B204),1))</f>
        <v>46235</v>
      </c>
      <c r="D204" s="19" t="str">
        <f aca="false">IF(A204="","",IFERROR(INDEX(Cleanup_Rules!$B$6:$B$60,MATCH(TRIM(LOWER(Raw_Export!C204)),Cleanup_Rules!$A$6:$A$60,0)),"UNMAPPED"))</f>
        <v>Cedar Ridge Apartments</v>
      </c>
      <c r="E204" s="19" t="str">
        <f aca="false">IF(A204="","",IFERROR(INDEX(Cleanup_Rules!$E$6:$E$60,MATCH(TRIM(LOWER(Raw_Export!E204)),Cleanup_Rules!$D$6:$D$60,0)),"UNMAPPED"))</f>
        <v>Appliance</v>
      </c>
      <c r="F204" s="19" t="str">
        <f aca="false">IF(A204="","",IFERROR(INDEX(Cleanup_Rules!$H$6:$H$60,MATCH(TRIM(LOWER(Raw_Export!F204)),Cleanup_Rules!$G$6:$G$60,0)),"UNMAPPED"))</f>
        <v>Urgent</v>
      </c>
      <c r="G204" s="19" t="str">
        <f aca="false">IF(A204="","",IFERROR(INDEX(Cleanup_Rules!$K$6:$K$60,MATCH(TRIM(LOWER(Raw_Export!G204)),Cleanup_Rules!$J$6:$J$60,0)),"UNMAPPED"))</f>
        <v>In-house Maintenance</v>
      </c>
      <c r="H204" s="19" t="str">
        <f aca="false">IF(A204="","",IFERROR(INDEX(Cleanup_Rules!$N$6:$N$60,MATCH(TRIM(LOWER(Raw_Export!H204)),Cleanup_Rules!$M$6:$M$60,0)),"UNMAPPED"))</f>
        <v>Completed</v>
      </c>
      <c r="I204" s="32" t="n">
        <f aca="false">IF(OR(A204="",Raw_Export!I204=""),"",Raw_Export!I204)</f>
        <v>46259</v>
      </c>
      <c r="J204" s="34" t="n">
        <f aca="false">IF(A204="","",IF(Raw_Export!J204="",0,IF(ISNUMBER(Raw_Export!J204),Raw_Export!J204,VALUE(SUBSTITUTE(SUBSTITUTE(Raw_Export!J204,"$",""),",","")))))</f>
        <v>0</v>
      </c>
      <c r="K204" s="20" t="str">
        <f aca="false">IF(A204="","",IF(COUNTIF($A$6:A204,A204)&gt;1,"Duplicate",""))</f>
        <v/>
      </c>
      <c r="L204" s="19" t="str">
        <f aca="false">IF(A204="","",IF(AND(H204="Completed",I204=""),"No completion date",IF(AND(I204&lt;&gt;"",I204&lt;B204),"Completed before created","")))</f>
        <v/>
      </c>
      <c r="M204" s="20" t="str">
        <f aca="false">IF(A204="","",IF(K204="Duplicate","No","Yes"))</f>
        <v>Yes</v>
      </c>
      <c r="N204" s="20" t="n">
        <f aca="false">IF(OR(A204="",H204&lt;&gt;"Completed",L204&lt;&gt;""),"",I204-B204)</f>
        <v>0</v>
      </c>
      <c r="O204" s="20" t="n">
        <f aca="false">IF(A204="","",IFERROR(INDEX(Cleanup_Rules!$Q$6:$Q$8,MATCH(F204,Cleanup_Rules!$P$6:$P$8,0)),""))</f>
        <v>3</v>
      </c>
      <c r="P204" s="20" t="str">
        <f aca="false">IF(OR(N204="",O204=""),"",IF(N204&lt;=O204,"Yes","No"))</f>
        <v>Yes</v>
      </c>
      <c r="Q204" s="19" t="str">
        <f aca="false">IF(A204="","",MID(IF(NOT(EXACT(TRIM(Raw_Export!C204),D204))," · property","")&amp;IF(NOT(EXACT(TRIM(Raw_Export!E204),E204))," · category","")&amp;IF(NOT(EXACT(TRIM(Raw_Export!F204),F204))," · priority","")&amp;IF(NOT(EXACT(TRIM(Raw_Export!G204),G204))," · vendor","")&amp;IF(NOT(EXACT(TRIM(Raw_Export!H204),H204))," · status","")&amp;IF(ISTEXT(Raw_Export!J204)," · cost was text",""),4,200))</f>
        <v/>
      </c>
      <c r="R204" s="20" t="n">
        <f aca="false">IF(A204="","",IF(OR(LEN(Q204)&gt;0,K204&lt;&gt;"",L204&lt;&gt;""),1,0))</f>
        <v>0</v>
      </c>
    </row>
    <row r="205" customFormat="false" ht="15" hidden="false" customHeight="false" outlineLevel="0" collapsed="false">
      <c r="A205" s="19" t="str">
        <f aca="false">IF(Raw_Export!A205="","",Raw_Export!A205)</f>
        <v>WO-24487</v>
      </c>
      <c r="B205" s="32" t="n">
        <f aca="false">IF(A205="","",Raw_Export!B205)</f>
        <v>46259</v>
      </c>
      <c r="C205" s="33" t="n">
        <f aca="false">IF(A205="","",DATE(YEAR(B205),MONTH(B205),1))</f>
        <v>46235</v>
      </c>
      <c r="D205" s="19" t="str">
        <f aca="false">IF(A205="","",IFERROR(INDEX(Cleanup_Rules!$B$6:$B$60,MATCH(TRIM(LOWER(Raw_Export!C205)),Cleanup_Rules!$A$6:$A$60,0)),"UNMAPPED"))</f>
        <v>Cedar Ridge Apartments</v>
      </c>
      <c r="E205" s="19" t="str">
        <f aca="false">IF(A205="","",IFERROR(INDEX(Cleanup_Rules!$E$6:$E$60,MATCH(TRIM(LOWER(Raw_Export!E205)),Cleanup_Rules!$D$6:$D$60,0)),"UNMAPPED"))</f>
        <v>Appliance</v>
      </c>
      <c r="F205" s="19" t="str">
        <f aca="false">IF(A205="","",IFERROR(INDEX(Cleanup_Rules!$H$6:$H$60,MATCH(TRIM(LOWER(Raw_Export!F205)),Cleanup_Rules!$G$6:$G$60,0)),"UNMAPPED"))</f>
        <v>Urgent</v>
      </c>
      <c r="G205" s="19" t="str">
        <f aca="false">IF(A205="","",IFERROR(INDEX(Cleanup_Rules!$K$6:$K$60,MATCH(TRIM(LOWER(Raw_Export!G205)),Cleanup_Rules!$J$6:$J$60,0)),"UNMAPPED"))</f>
        <v>In-house Maintenance</v>
      </c>
      <c r="H205" s="19" t="str">
        <f aca="false">IF(A205="","",IFERROR(INDEX(Cleanup_Rules!$N$6:$N$60,MATCH(TRIM(LOWER(Raw_Export!H205)),Cleanup_Rules!$M$6:$M$60,0)),"UNMAPPED"))</f>
        <v>Completed</v>
      </c>
      <c r="I205" s="32" t="n">
        <f aca="false">IF(OR(A205="",Raw_Export!I205=""),"",Raw_Export!I205)</f>
        <v>46259</v>
      </c>
      <c r="J205" s="34" t="n">
        <f aca="false">IF(A205="","",IF(Raw_Export!J205="",0,IF(ISNUMBER(Raw_Export!J205),Raw_Export!J205,VALUE(SUBSTITUTE(SUBSTITUTE(Raw_Export!J205,"$",""),",","")))))</f>
        <v>0</v>
      </c>
      <c r="K205" s="20" t="str">
        <f aca="false">IF(A205="","",IF(COUNTIF($A$6:A205,A205)&gt;1,"Duplicate",""))</f>
        <v>Duplicate</v>
      </c>
      <c r="L205" s="19" t="str">
        <f aca="false">IF(A205="","",IF(AND(H205="Completed",I205=""),"No completion date",IF(AND(I205&lt;&gt;"",I205&lt;B205),"Completed before created","")))</f>
        <v/>
      </c>
      <c r="M205" s="20" t="str">
        <f aca="false">IF(A205="","",IF(K205="Duplicate","No","Yes"))</f>
        <v>No</v>
      </c>
      <c r="N205" s="20" t="n">
        <f aca="false">IF(OR(A205="",H205&lt;&gt;"Completed",L205&lt;&gt;""),"",I205-B205)</f>
        <v>0</v>
      </c>
      <c r="O205" s="20" t="n">
        <f aca="false">IF(A205="","",IFERROR(INDEX(Cleanup_Rules!$Q$6:$Q$8,MATCH(F205,Cleanup_Rules!$P$6:$P$8,0)),""))</f>
        <v>3</v>
      </c>
      <c r="P205" s="20" t="str">
        <f aca="false">IF(OR(N205="",O205=""),"",IF(N205&lt;=O205,"Yes","No"))</f>
        <v>Yes</v>
      </c>
      <c r="Q205" s="19" t="str">
        <f aca="false">IF(A205="","",MID(IF(NOT(EXACT(TRIM(Raw_Export!C205),D205))," · property","")&amp;IF(NOT(EXACT(TRIM(Raw_Export!E205),E205))," · category","")&amp;IF(NOT(EXACT(TRIM(Raw_Export!F205),F205))," · priority","")&amp;IF(NOT(EXACT(TRIM(Raw_Export!G205),G205))," · vendor","")&amp;IF(NOT(EXACT(TRIM(Raw_Export!H205),H205))," · status","")&amp;IF(ISTEXT(Raw_Export!J205)," · cost was text",""),4,200))</f>
        <v/>
      </c>
      <c r="R205" s="20" t="n">
        <f aca="false">IF(A205="","",IF(OR(LEN(Q205)&gt;0,K205&lt;&gt;"",L205&lt;&gt;""),1,0))</f>
        <v>1</v>
      </c>
    </row>
    <row r="206" customFormat="false" ht="15" hidden="false" customHeight="false" outlineLevel="0" collapsed="false">
      <c r="A206" s="19" t="str">
        <f aca="false">IF(Raw_Export!A206="","",Raw_Export!A206)</f>
        <v>WO-24488</v>
      </c>
      <c r="B206" s="32" t="n">
        <f aca="false">IF(A206="","",Raw_Export!B206)</f>
        <v>46260</v>
      </c>
      <c r="C206" s="33" t="n">
        <f aca="false">IF(A206="","",DATE(YEAR(B206),MONTH(B206),1))</f>
        <v>46235</v>
      </c>
      <c r="D206" s="19" t="str">
        <f aca="false">IF(A206="","",IFERROR(INDEX(Cleanup_Rules!$B$6:$B$60,MATCH(TRIM(LOWER(Raw_Export!C206)),Cleanup_Rules!$A$6:$A$60,0)),"UNMAPPED"))</f>
        <v>Oakview Apartments</v>
      </c>
      <c r="E206" s="19" t="str">
        <f aca="false">IF(A206="","",IFERROR(INDEX(Cleanup_Rules!$E$6:$E$60,MATCH(TRIM(LOWER(Raw_Export!E206)),Cleanup_Rules!$D$6:$D$60,0)),"UNMAPPED"))</f>
        <v>Plumbing</v>
      </c>
      <c r="F206" s="19" t="str">
        <f aca="false">IF(A206="","",IFERROR(INDEX(Cleanup_Rules!$H$6:$H$60,MATCH(TRIM(LOWER(Raw_Export!F206)),Cleanup_Rules!$G$6:$G$60,0)),"UNMAPPED"))</f>
        <v>Routine</v>
      </c>
      <c r="G206" s="19" t="str">
        <f aca="false">IF(A206="","",IFERROR(INDEX(Cleanup_Rules!$K$6:$K$60,MATCH(TRIM(LOWER(Raw_Export!G206)),Cleanup_Rules!$J$6:$J$60,0)),"UNMAPPED"))</f>
        <v>In-house Maintenance</v>
      </c>
      <c r="H206" s="19" t="str">
        <f aca="false">IF(A206="","",IFERROR(INDEX(Cleanup_Rules!$N$6:$N$60,MATCH(TRIM(LOWER(Raw_Export!H206)),Cleanup_Rules!$M$6:$M$60,0)),"UNMAPPED"))</f>
        <v>Completed</v>
      </c>
      <c r="I206" s="32" t="n">
        <f aca="false">IF(OR(A206="",Raw_Export!I206=""),"",Raw_Export!I206)</f>
        <v>46265</v>
      </c>
      <c r="J206" s="34" t="n">
        <f aca="false">IF(A206="","",IF(Raw_Export!J206="",0,IF(ISNUMBER(Raw_Export!J206),Raw_Export!J206,VALUE(SUBSTITUTE(SUBSTITUTE(Raw_Export!J206,"$",""),",","")))))</f>
        <v>152.91</v>
      </c>
      <c r="K206" s="20" t="str">
        <f aca="false">IF(A206="","",IF(COUNTIF($A$6:A206,A206)&gt;1,"Duplicate",""))</f>
        <v/>
      </c>
      <c r="L206" s="19" t="str">
        <f aca="false">IF(A206="","",IF(AND(H206="Completed",I206=""),"No completion date",IF(AND(I206&lt;&gt;"",I206&lt;B206),"Completed before created","")))</f>
        <v/>
      </c>
      <c r="M206" s="20" t="str">
        <f aca="false">IF(A206="","",IF(K206="Duplicate","No","Yes"))</f>
        <v>Yes</v>
      </c>
      <c r="N206" s="20" t="n">
        <f aca="false">IF(OR(A206="",H206&lt;&gt;"Completed",L206&lt;&gt;""),"",I206-B206)</f>
        <v>5</v>
      </c>
      <c r="O206" s="20" t="n">
        <f aca="false">IF(A206="","",IFERROR(INDEX(Cleanup_Rules!$Q$6:$Q$8,MATCH(F206,Cleanup_Rules!$P$6:$P$8,0)),""))</f>
        <v>7</v>
      </c>
      <c r="P206" s="20" t="str">
        <f aca="false">IF(OR(N206="",O206=""),"",IF(N206&lt;=O206,"Yes","No"))</f>
        <v>Yes</v>
      </c>
      <c r="Q206" s="19" t="str">
        <f aca="false">IF(A206="","",MID(IF(NOT(EXACT(TRIM(Raw_Export!C206),D206))," · property","")&amp;IF(NOT(EXACT(TRIM(Raw_Export!E206),E206))," · category","")&amp;IF(NOT(EXACT(TRIM(Raw_Export!F206),F206))," · priority","")&amp;IF(NOT(EXACT(TRIM(Raw_Export!G206),G206))," · vendor","")&amp;IF(NOT(EXACT(TRIM(Raw_Export!H206),H206))," · status","")&amp;IF(ISTEXT(Raw_Export!J206)," · cost was text",""),4,200))</f>
        <v/>
      </c>
      <c r="R206" s="20" t="n">
        <f aca="false">IF(A206="","",IF(OR(LEN(Q206)&gt;0,K206&lt;&gt;"",L206&lt;&gt;""),1,0))</f>
        <v>0</v>
      </c>
    </row>
    <row r="207" customFormat="false" ht="15" hidden="false" customHeight="false" outlineLevel="0" collapsed="false">
      <c r="A207" s="19" t="str">
        <f aca="false">IF(Raw_Export!A207="","",Raw_Export!A207)</f>
        <v>WO-24491</v>
      </c>
      <c r="B207" s="32" t="n">
        <f aca="false">IF(A207="","",Raw_Export!B207)</f>
        <v>46260</v>
      </c>
      <c r="C207" s="33" t="n">
        <f aca="false">IF(A207="","",DATE(YEAR(B207),MONTH(B207),1))</f>
        <v>46235</v>
      </c>
      <c r="D207" s="19" t="str">
        <f aca="false">IF(A207="","",IFERROR(INDEX(Cleanup_Rules!$B$6:$B$60,MATCH(TRIM(LOWER(Raw_Export!C207)),Cleanup_Rules!$A$6:$A$60,0)),"UNMAPPED"))</f>
        <v>Oakview Apartments</v>
      </c>
      <c r="E207" s="19" t="str">
        <f aca="false">IF(A207="","",IFERROR(INDEX(Cleanup_Rules!$E$6:$E$60,MATCH(TRIM(LOWER(Raw_Export!E207)),Cleanup_Rules!$D$6:$D$60,0)),"UNMAPPED"))</f>
        <v>HVAC</v>
      </c>
      <c r="F207" s="19" t="str">
        <f aca="false">IF(A207="","",IFERROR(INDEX(Cleanup_Rules!$H$6:$H$60,MATCH(TRIM(LOWER(Raw_Export!F207)),Cleanup_Rules!$G$6:$G$60,0)),"UNMAPPED"))</f>
        <v>Routine</v>
      </c>
      <c r="G207" s="19" t="str">
        <f aca="false">IF(A207="","",IFERROR(INDEX(Cleanup_Rules!$K$6:$K$60,MATCH(TRIM(LOWER(Raw_Export!G207)),Cleanup_Rules!$J$6:$J$60,0)),"UNMAPPED"))</f>
        <v>CoolAir HVAC</v>
      </c>
      <c r="H207" s="19" t="str">
        <f aca="false">IF(A207="","",IFERROR(INDEX(Cleanup_Rules!$N$6:$N$60,MATCH(TRIM(LOWER(Raw_Export!H207)),Cleanup_Rules!$M$6:$M$60,0)),"UNMAPPED"))</f>
        <v>Completed</v>
      </c>
      <c r="I207" s="32" t="n">
        <f aca="false">IF(OR(A207="",Raw_Export!I207=""),"",Raw_Export!I207)</f>
        <v>46233</v>
      </c>
      <c r="J207" s="34" t="n">
        <f aca="false">IF(A207="","",IF(Raw_Export!J207="",0,IF(ISNUMBER(Raw_Export!J207),Raw_Export!J207,VALUE(SUBSTITUTE(SUBSTITUTE(Raw_Export!J207,"$",""),",","")))))</f>
        <v>543.91</v>
      </c>
      <c r="K207" s="20" t="str">
        <f aca="false">IF(A207="","",IF(COUNTIF($A$6:A207,A207)&gt;1,"Duplicate",""))</f>
        <v/>
      </c>
      <c r="L207" s="19" t="str">
        <f aca="false">IF(A207="","",IF(AND(H207="Completed",I207=""),"No completion date",IF(AND(I207&lt;&gt;"",I207&lt;B207),"Completed before created","")))</f>
        <v>Completed before created</v>
      </c>
      <c r="M207" s="20" t="str">
        <f aca="false">IF(A207="","",IF(K207="Duplicate","No","Yes"))</f>
        <v>Yes</v>
      </c>
      <c r="N207" s="20" t="str">
        <f aca="false">IF(OR(A207="",H207&lt;&gt;"Completed",L207&lt;&gt;""),"",I207-B207)</f>
        <v/>
      </c>
      <c r="O207" s="20" t="n">
        <f aca="false">IF(A207="","",IFERROR(INDEX(Cleanup_Rules!$Q$6:$Q$8,MATCH(F207,Cleanup_Rules!$P$6:$P$8,0)),""))</f>
        <v>7</v>
      </c>
      <c r="P207" s="20" t="str">
        <f aca="false">IF(OR(N207="",O207=""),"",IF(N207&lt;=O207,"Yes","No"))</f>
        <v/>
      </c>
      <c r="Q207" s="19" t="str">
        <f aca="false">IF(A207="","",MID(IF(NOT(EXACT(TRIM(Raw_Export!C207),D207))," · property","")&amp;IF(NOT(EXACT(TRIM(Raw_Export!E207),E207))," · category","")&amp;IF(NOT(EXACT(TRIM(Raw_Export!F207),F207))," · priority","")&amp;IF(NOT(EXACT(TRIM(Raw_Export!G207),G207))," · vendor","")&amp;IF(NOT(EXACT(TRIM(Raw_Export!H207),H207))," · status","")&amp;IF(ISTEXT(Raw_Export!J207)," · cost was text",""),4,200))</f>
        <v/>
      </c>
      <c r="R207" s="20" t="n">
        <f aca="false">IF(A207="","",IF(OR(LEN(Q207)&gt;0,K207&lt;&gt;"",L207&lt;&gt;""),1,0))</f>
        <v>1</v>
      </c>
    </row>
    <row r="208" customFormat="false" ht="15" hidden="false" customHeight="false" outlineLevel="0" collapsed="false">
      <c r="A208" s="19" t="str">
        <f aca="false">IF(Raw_Export!A208="","",Raw_Export!A208)</f>
        <v>WO-24494</v>
      </c>
      <c r="B208" s="32" t="n">
        <f aca="false">IF(A208="","",Raw_Export!B208)</f>
        <v>46260</v>
      </c>
      <c r="C208" s="33" t="n">
        <f aca="false">IF(A208="","",DATE(YEAR(B208),MONTH(B208),1))</f>
        <v>46235</v>
      </c>
      <c r="D208" s="19" t="str">
        <f aca="false">IF(A208="","",IFERROR(INDEX(Cleanup_Rules!$B$6:$B$60,MATCH(TRIM(LOWER(Raw_Export!C208)),Cleanup_Rules!$A$6:$A$60,0)),"UNMAPPED"))</f>
        <v>Harbor Point Lofts</v>
      </c>
      <c r="E208" s="19" t="str">
        <f aca="false">IF(A208="","",IFERROR(INDEX(Cleanup_Rules!$E$6:$E$60,MATCH(TRIM(LOWER(Raw_Export!E208)),Cleanup_Rules!$D$6:$D$60,0)),"UNMAPPED"))</f>
        <v>Plumbing</v>
      </c>
      <c r="F208" s="19" t="str">
        <f aca="false">IF(A208="","",IFERROR(INDEX(Cleanup_Rules!$H$6:$H$60,MATCH(TRIM(LOWER(Raw_Export!F208)),Cleanup_Rules!$G$6:$G$60,0)),"UNMAPPED"))</f>
        <v>Routine</v>
      </c>
      <c r="G208" s="19" t="str">
        <f aca="false">IF(A208="","",IFERROR(INDEX(Cleanup_Rules!$K$6:$K$60,MATCH(TRIM(LOWER(Raw_Export!G208)),Cleanup_Rules!$J$6:$J$60,0)),"UNMAPPED"))</f>
        <v>In-house Maintenance</v>
      </c>
      <c r="H208" s="19" t="str">
        <f aca="false">IF(A208="","",IFERROR(INDEX(Cleanup_Rules!$N$6:$N$60,MATCH(TRIM(LOWER(Raw_Export!H208)),Cleanup_Rules!$M$6:$M$60,0)),"UNMAPPED"))</f>
        <v>Completed</v>
      </c>
      <c r="I208" s="32" t="n">
        <f aca="false">IF(OR(A208="",Raw_Export!I208=""),"",Raw_Export!I208)</f>
        <v>46266</v>
      </c>
      <c r="J208" s="34" t="n">
        <f aca="false">IF(A208="","",IF(Raw_Export!J208="",0,IF(ISNUMBER(Raw_Export!J208),Raw_Export!J208,VALUE(SUBSTITUTE(SUBSTITUTE(Raw_Export!J208,"$",""),",","")))))</f>
        <v>0</v>
      </c>
      <c r="K208" s="20" t="str">
        <f aca="false">IF(A208="","",IF(COUNTIF($A$6:A208,A208)&gt;1,"Duplicate",""))</f>
        <v/>
      </c>
      <c r="L208" s="19" t="str">
        <f aca="false">IF(A208="","",IF(AND(H208="Completed",I208=""),"No completion date",IF(AND(I208&lt;&gt;"",I208&lt;B208),"Completed before created","")))</f>
        <v/>
      </c>
      <c r="M208" s="20" t="str">
        <f aca="false">IF(A208="","",IF(K208="Duplicate","No","Yes"))</f>
        <v>Yes</v>
      </c>
      <c r="N208" s="20" t="n">
        <f aca="false">IF(OR(A208="",H208&lt;&gt;"Completed",L208&lt;&gt;""),"",I208-B208)</f>
        <v>6</v>
      </c>
      <c r="O208" s="20" t="n">
        <f aca="false">IF(A208="","",IFERROR(INDEX(Cleanup_Rules!$Q$6:$Q$8,MATCH(F208,Cleanup_Rules!$P$6:$P$8,0)),""))</f>
        <v>7</v>
      </c>
      <c r="P208" s="20" t="str">
        <f aca="false">IF(OR(N208="",O208=""),"",IF(N208&lt;=O208,"Yes","No"))</f>
        <v>Yes</v>
      </c>
      <c r="Q208" s="19" t="str">
        <f aca="false">IF(A208="","",MID(IF(NOT(EXACT(TRIM(Raw_Export!C208),D208))," · property","")&amp;IF(NOT(EXACT(TRIM(Raw_Export!E208),E208))," · category","")&amp;IF(NOT(EXACT(TRIM(Raw_Export!F208),F208))," · priority","")&amp;IF(NOT(EXACT(TRIM(Raw_Export!G208),G208))," · vendor","")&amp;IF(NOT(EXACT(TRIM(Raw_Export!H208),H208))," · status","")&amp;IF(ISTEXT(Raw_Export!J208)," · cost was text",""),4,200))</f>
        <v/>
      </c>
      <c r="R208" s="20" t="n">
        <f aca="false">IF(A208="","",IF(OR(LEN(Q208)&gt;0,K208&lt;&gt;"",L208&lt;&gt;""),1,0))</f>
        <v>0</v>
      </c>
    </row>
    <row r="209" customFormat="false" ht="15" hidden="false" customHeight="false" outlineLevel="0" collapsed="false">
      <c r="A209" s="19" t="str">
        <f aca="false">IF(Raw_Export!A209="","",Raw_Export!A209)</f>
        <v>WO-24495</v>
      </c>
      <c r="B209" s="32" t="n">
        <f aca="false">IF(A209="","",Raw_Export!B209)</f>
        <v>46260</v>
      </c>
      <c r="C209" s="33" t="n">
        <f aca="false">IF(A209="","",DATE(YEAR(B209),MONTH(B209),1))</f>
        <v>46235</v>
      </c>
      <c r="D209" s="19" t="str">
        <f aca="false">IF(A209="","",IFERROR(INDEX(Cleanup_Rules!$B$6:$B$60,MATCH(TRIM(LOWER(Raw_Export!C209)),Cleanup_Rules!$A$6:$A$60,0)),"UNMAPPED"))</f>
        <v>Harbor Point Lofts</v>
      </c>
      <c r="E209" s="19" t="str">
        <f aca="false">IF(A209="","",IFERROR(INDEX(Cleanup_Rules!$E$6:$E$60,MATCH(TRIM(LOWER(Raw_Export!E209)),Cleanup_Rules!$D$6:$D$60,0)),"UNMAPPED"))</f>
        <v>Plumbing</v>
      </c>
      <c r="F209" s="19" t="str">
        <f aca="false">IF(A209="","",IFERROR(INDEX(Cleanup_Rules!$H$6:$H$60,MATCH(TRIM(LOWER(Raw_Export!F209)),Cleanup_Rules!$G$6:$G$60,0)),"UNMAPPED"))</f>
        <v>Routine</v>
      </c>
      <c r="G209" s="19" t="str">
        <f aca="false">IF(A209="","",IFERROR(INDEX(Cleanup_Rules!$K$6:$K$60,MATCH(TRIM(LOWER(Raw_Export!G209)),Cleanup_Rules!$J$6:$J$60,0)),"UNMAPPED"))</f>
        <v>FastFlow Plumbing</v>
      </c>
      <c r="H209" s="19" t="str">
        <f aca="false">IF(A209="","",IFERROR(INDEX(Cleanup_Rules!$N$6:$N$60,MATCH(TRIM(LOWER(Raw_Export!H209)),Cleanup_Rules!$M$6:$M$60,0)),"UNMAPPED"))</f>
        <v>Completed</v>
      </c>
      <c r="I209" s="32" t="n">
        <f aca="false">IF(OR(A209="",Raw_Export!I209=""),"",Raw_Export!I209)</f>
        <v>46269</v>
      </c>
      <c r="J209" s="34" t="n">
        <f aca="false">IF(A209="","",IF(Raw_Export!J209="",0,IF(ISNUMBER(Raw_Export!J209),Raw_Export!J209,VALUE(SUBSTITUTE(SUBSTITUTE(Raw_Export!J209,"$",""),",","")))))</f>
        <v>216.63</v>
      </c>
      <c r="K209" s="20" t="str">
        <f aca="false">IF(A209="","",IF(COUNTIF($A$6:A209,A209)&gt;1,"Duplicate",""))</f>
        <v/>
      </c>
      <c r="L209" s="19" t="str">
        <f aca="false">IF(A209="","",IF(AND(H209="Completed",I209=""),"No completion date",IF(AND(I209&lt;&gt;"",I209&lt;B209),"Completed before created","")))</f>
        <v/>
      </c>
      <c r="M209" s="20" t="str">
        <f aca="false">IF(A209="","",IF(K209="Duplicate","No","Yes"))</f>
        <v>Yes</v>
      </c>
      <c r="N209" s="20" t="n">
        <f aca="false">IF(OR(A209="",H209&lt;&gt;"Completed",L209&lt;&gt;""),"",I209-B209)</f>
        <v>9</v>
      </c>
      <c r="O209" s="20" t="n">
        <f aca="false">IF(A209="","",IFERROR(INDEX(Cleanup_Rules!$Q$6:$Q$8,MATCH(F209,Cleanup_Rules!$P$6:$P$8,0)),""))</f>
        <v>7</v>
      </c>
      <c r="P209" s="20" t="str">
        <f aca="false">IF(OR(N209="",O209=""),"",IF(N209&lt;=O209,"Yes","No"))</f>
        <v>No</v>
      </c>
      <c r="Q209" s="19" t="str">
        <f aca="false">IF(A209="","",MID(IF(NOT(EXACT(TRIM(Raw_Export!C209),D209))," · property","")&amp;IF(NOT(EXACT(TRIM(Raw_Export!E209),E209))," · category","")&amp;IF(NOT(EXACT(TRIM(Raw_Export!F209),F209))," · priority","")&amp;IF(NOT(EXACT(TRIM(Raw_Export!G209),G209))," · vendor","")&amp;IF(NOT(EXACT(TRIM(Raw_Export!H209),H209))," · status","")&amp;IF(ISTEXT(Raw_Export!J209)," · cost was text",""),4,200))</f>
        <v>priority · vendor</v>
      </c>
      <c r="R209" s="20" t="n">
        <f aca="false">IF(A209="","",IF(OR(LEN(Q209)&gt;0,K209&lt;&gt;"",L209&lt;&gt;""),1,0))</f>
        <v>1</v>
      </c>
    </row>
    <row r="210" customFormat="false" ht="15" hidden="false" customHeight="false" outlineLevel="0" collapsed="false">
      <c r="A210" s="19" t="str">
        <f aca="false">IF(Raw_Export!A210="","",Raw_Export!A210)</f>
        <v>WO-24497</v>
      </c>
      <c r="B210" s="32" t="n">
        <f aca="false">IF(A210="","",Raw_Export!B210)</f>
        <v>46260</v>
      </c>
      <c r="C210" s="33" t="n">
        <f aca="false">IF(A210="","",DATE(YEAR(B210),MONTH(B210),1))</f>
        <v>46235</v>
      </c>
      <c r="D210" s="19" t="str">
        <f aca="false">IF(A210="","",IFERROR(INDEX(Cleanup_Rules!$B$6:$B$60,MATCH(TRIM(LOWER(Raw_Export!C210)),Cleanup_Rules!$A$6:$A$60,0)),"UNMAPPED"))</f>
        <v>Cedar Ridge Apartments</v>
      </c>
      <c r="E210" s="19" t="str">
        <f aca="false">IF(A210="","",IFERROR(INDEX(Cleanup_Rules!$E$6:$E$60,MATCH(TRIM(LOWER(Raw_Export!E210)),Cleanup_Rules!$D$6:$D$60,0)),"UNMAPPED"))</f>
        <v>Appliance</v>
      </c>
      <c r="F210" s="19" t="str">
        <f aca="false">IF(A210="","",IFERROR(INDEX(Cleanup_Rules!$H$6:$H$60,MATCH(TRIM(LOWER(Raw_Export!F210)),Cleanup_Rules!$G$6:$G$60,0)),"UNMAPPED"))</f>
        <v>Routine</v>
      </c>
      <c r="G210" s="19" t="str">
        <f aca="false">IF(A210="","",IFERROR(INDEX(Cleanup_Rules!$K$6:$K$60,MATCH(TRIM(LOWER(Raw_Export!G210)),Cleanup_Rules!$J$6:$J$60,0)),"UNMAPPED"))</f>
        <v>In-house Maintenance</v>
      </c>
      <c r="H210" s="19" t="str">
        <f aca="false">IF(A210="","",IFERROR(INDEX(Cleanup_Rules!$N$6:$N$60,MATCH(TRIM(LOWER(Raw_Export!H210)),Cleanup_Rules!$M$6:$M$60,0)),"UNMAPPED"))</f>
        <v>Completed</v>
      </c>
      <c r="I210" s="32" t="n">
        <f aca="false">IF(OR(A210="",Raw_Export!I210=""),"",Raw_Export!I210)</f>
        <v>46265</v>
      </c>
      <c r="J210" s="34" t="n">
        <f aca="false">IF(A210="","",IF(Raw_Export!J210="",0,IF(ISNUMBER(Raw_Export!J210),Raw_Export!J210,VALUE(SUBSTITUTE(SUBSTITUTE(Raw_Export!J210,"$",""),",","")))))</f>
        <v>0</v>
      </c>
      <c r="K210" s="20" t="str">
        <f aca="false">IF(A210="","",IF(COUNTIF($A$6:A210,A210)&gt;1,"Duplicate",""))</f>
        <v/>
      </c>
      <c r="L210" s="19" t="str">
        <f aca="false">IF(A210="","",IF(AND(H210="Completed",I210=""),"No completion date",IF(AND(I210&lt;&gt;"",I210&lt;B210),"Completed before created","")))</f>
        <v/>
      </c>
      <c r="M210" s="20" t="str">
        <f aca="false">IF(A210="","",IF(K210="Duplicate","No","Yes"))</f>
        <v>Yes</v>
      </c>
      <c r="N210" s="20" t="n">
        <f aca="false">IF(OR(A210="",H210&lt;&gt;"Completed",L210&lt;&gt;""),"",I210-B210)</f>
        <v>5</v>
      </c>
      <c r="O210" s="20" t="n">
        <f aca="false">IF(A210="","",IFERROR(INDEX(Cleanup_Rules!$Q$6:$Q$8,MATCH(F210,Cleanup_Rules!$P$6:$P$8,0)),""))</f>
        <v>7</v>
      </c>
      <c r="P210" s="20" t="str">
        <f aca="false">IF(OR(N210="",O210=""),"",IF(N210&lt;=O210,"Yes","No"))</f>
        <v>Yes</v>
      </c>
      <c r="Q210" s="19" t="str">
        <f aca="false">IF(A210="","",MID(IF(NOT(EXACT(TRIM(Raw_Export!C210),D210))," · property","")&amp;IF(NOT(EXACT(TRIM(Raw_Export!E210),E210))," · category","")&amp;IF(NOT(EXACT(TRIM(Raw_Export!F210),F210))," · priority","")&amp;IF(NOT(EXACT(TRIM(Raw_Export!G210),G210))," · vendor","")&amp;IF(NOT(EXACT(TRIM(Raw_Export!H210),H210))," · status","")&amp;IF(ISTEXT(Raw_Export!J210)," · cost was text",""),4,200))</f>
        <v/>
      </c>
      <c r="R210" s="20" t="n">
        <f aca="false">IF(A210="","",IF(OR(LEN(Q210)&gt;0,K210&lt;&gt;"",L210&lt;&gt;""),1,0))</f>
        <v>0</v>
      </c>
    </row>
    <row r="211" customFormat="false" ht="15" hidden="false" customHeight="false" outlineLevel="0" collapsed="false">
      <c r="A211" s="19" t="str">
        <f aca="false">IF(Raw_Export!A211="","",Raw_Export!A211)</f>
        <v>WO-24500</v>
      </c>
      <c r="B211" s="32" t="n">
        <f aca="false">IF(A211="","",Raw_Export!B211)</f>
        <v>46261</v>
      </c>
      <c r="C211" s="33" t="n">
        <f aca="false">IF(A211="","",DATE(YEAR(B211),MONTH(B211),1))</f>
        <v>46235</v>
      </c>
      <c r="D211" s="19" t="str">
        <f aca="false">IF(A211="","",IFERROR(INDEX(Cleanup_Rules!$B$6:$B$60,MATCH(TRIM(LOWER(Raw_Export!C211)),Cleanup_Rules!$A$6:$A$60,0)),"UNMAPPED"))</f>
        <v>Oakview Apartments</v>
      </c>
      <c r="E211" s="19" t="str">
        <f aca="false">IF(A211="","",IFERROR(INDEX(Cleanup_Rules!$E$6:$E$60,MATCH(TRIM(LOWER(Raw_Export!E211)),Cleanup_Rules!$D$6:$D$60,0)),"UNMAPPED"))</f>
        <v>Appliance</v>
      </c>
      <c r="F211" s="19" t="str">
        <f aca="false">IF(A211="","",IFERROR(INDEX(Cleanup_Rules!$H$6:$H$60,MATCH(TRIM(LOWER(Raw_Export!F211)),Cleanup_Rules!$G$6:$G$60,0)),"UNMAPPED"))</f>
        <v>Routine</v>
      </c>
      <c r="G211" s="19" t="str">
        <f aca="false">IF(A211="","",IFERROR(INDEX(Cleanup_Rules!$K$6:$K$60,MATCH(TRIM(LOWER(Raw_Export!G211)),Cleanup_Rules!$J$6:$J$60,0)),"UNMAPPED"))</f>
        <v>In-house Maintenance</v>
      </c>
      <c r="H211" s="19" t="str">
        <f aca="false">IF(A211="","",IFERROR(INDEX(Cleanup_Rules!$N$6:$N$60,MATCH(TRIM(LOWER(Raw_Export!H211)),Cleanup_Rules!$M$6:$M$60,0)),"UNMAPPED"))</f>
        <v>Completed</v>
      </c>
      <c r="I211" s="32" t="n">
        <f aca="false">IF(OR(A211="",Raw_Export!I211=""),"",Raw_Export!I211)</f>
        <v>46261</v>
      </c>
      <c r="J211" s="34" t="n">
        <f aca="false">IF(A211="","",IF(Raw_Export!J211="",0,IF(ISNUMBER(Raw_Export!J211),Raw_Export!J211,VALUE(SUBSTITUTE(SUBSTITUTE(Raw_Export!J211,"$",""),",","")))))</f>
        <v>0</v>
      </c>
      <c r="K211" s="20" t="str">
        <f aca="false">IF(A211="","",IF(COUNTIF($A$6:A211,A211)&gt;1,"Duplicate",""))</f>
        <v/>
      </c>
      <c r="L211" s="19" t="str">
        <f aca="false">IF(A211="","",IF(AND(H211="Completed",I211=""),"No completion date",IF(AND(I211&lt;&gt;"",I211&lt;B211),"Completed before created","")))</f>
        <v/>
      </c>
      <c r="M211" s="20" t="str">
        <f aca="false">IF(A211="","",IF(K211="Duplicate","No","Yes"))</f>
        <v>Yes</v>
      </c>
      <c r="N211" s="20" t="n">
        <f aca="false">IF(OR(A211="",H211&lt;&gt;"Completed",L211&lt;&gt;""),"",I211-B211)</f>
        <v>0</v>
      </c>
      <c r="O211" s="20" t="n">
        <f aca="false">IF(A211="","",IFERROR(INDEX(Cleanup_Rules!$Q$6:$Q$8,MATCH(F211,Cleanup_Rules!$P$6:$P$8,0)),""))</f>
        <v>7</v>
      </c>
      <c r="P211" s="20" t="str">
        <f aca="false">IF(OR(N211="",O211=""),"",IF(N211&lt;=O211,"Yes","No"))</f>
        <v>Yes</v>
      </c>
      <c r="Q211" s="19" t="str">
        <f aca="false">IF(A211="","",MID(IF(NOT(EXACT(TRIM(Raw_Export!C211),D211))," · property","")&amp;IF(NOT(EXACT(TRIM(Raw_Export!E211),E211))," · category","")&amp;IF(NOT(EXACT(TRIM(Raw_Export!F211),F211))," · priority","")&amp;IF(NOT(EXACT(TRIM(Raw_Export!G211),G211))," · vendor","")&amp;IF(NOT(EXACT(TRIM(Raw_Export!H211),H211))," · status","")&amp;IF(ISTEXT(Raw_Export!J211)," · cost was text",""),4,200))</f>
        <v>priority</v>
      </c>
      <c r="R211" s="20" t="n">
        <f aca="false">IF(A211="","",IF(OR(LEN(Q211)&gt;0,K211&lt;&gt;"",L211&lt;&gt;""),1,0))</f>
        <v>1</v>
      </c>
    </row>
    <row r="212" customFormat="false" ht="15" hidden="false" customHeight="false" outlineLevel="0" collapsed="false">
      <c r="A212" s="19" t="str">
        <f aca="false">IF(Raw_Export!A212="","",Raw_Export!A212)</f>
        <v>WO-24501</v>
      </c>
      <c r="B212" s="32" t="n">
        <f aca="false">IF(A212="","",Raw_Export!B212)</f>
        <v>46261</v>
      </c>
      <c r="C212" s="33" t="n">
        <f aca="false">IF(A212="","",DATE(YEAR(B212),MONTH(B212),1))</f>
        <v>46235</v>
      </c>
      <c r="D212" s="19" t="str">
        <f aca="false">IF(A212="","",IFERROR(INDEX(Cleanup_Rules!$B$6:$B$60,MATCH(TRIM(LOWER(Raw_Export!C212)),Cleanup_Rules!$A$6:$A$60,0)),"UNMAPPED"))</f>
        <v>Oakview Apartments</v>
      </c>
      <c r="E212" s="19" t="str">
        <f aca="false">IF(A212="","",IFERROR(INDEX(Cleanup_Rules!$E$6:$E$60,MATCH(TRIM(LOWER(Raw_Export!E212)),Cleanup_Rules!$D$6:$D$60,0)),"UNMAPPED"))</f>
        <v>General Repair</v>
      </c>
      <c r="F212" s="19" t="str">
        <f aca="false">IF(A212="","",IFERROR(INDEX(Cleanup_Rules!$H$6:$H$60,MATCH(TRIM(LOWER(Raw_Export!F212)),Cleanup_Rules!$G$6:$G$60,0)),"UNMAPPED"))</f>
        <v>Routine</v>
      </c>
      <c r="G212" s="19" t="str">
        <f aca="false">IF(A212="","",IFERROR(INDEX(Cleanup_Rules!$K$6:$K$60,MATCH(TRIM(LOWER(Raw_Export!G212)),Cleanup_Rules!$J$6:$J$60,0)),"UNMAPPED"))</f>
        <v>In-house Maintenance</v>
      </c>
      <c r="H212" s="19" t="str">
        <f aca="false">IF(A212="","",IFERROR(INDEX(Cleanup_Rules!$N$6:$N$60,MATCH(TRIM(LOWER(Raw_Export!H212)),Cleanup_Rules!$M$6:$M$60,0)),"UNMAPPED"))</f>
        <v>Completed</v>
      </c>
      <c r="I212" s="32" t="n">
        <f aca="false">IF(OR(A212="",Raw_Export!I212=""),"",Raw_Export!I212)</f>
        <v>46266</v>
      </c>
      <c r="J212" s="34" t="n">
        <f aca="false">IF(A212="","",IF(Raw_Export!J212="",0,IF(ISNUMBER(Raw_Export!J212),Raw_Export!J212,VALUE(SUBSTITUTE(SUBSTITUTE(Raw_Export!J212,"$",""),",","")))))</f>
        <v>101.91</v>
      </c>
      <c r="K212" s="20" t="str">
        <f aca="false">IF(A212="","",IF(COUNTIF($A$6:A212,A212)&gt;1,"Duplicate",""))</f>
        <v/>
      </c>
      <c r="L212" s="19" t="str">
        <f aca="false">IF(A212="","",IF(AND(H212="Completed",I212=""),"No completion date",IF(AND(I212&lt;&gt;"",I212&lt;B212),"Completed before created","")))</f>
        <v/>
      </c>
      <c r="M212" s="20" t="str">
        <f aca="false">IF(A212="","",IF(K212="Duplicate","No","Yes"))</f>
        <v>Yes</v>
      </c>
      <c r="N212" s="20" t="n">
        <f aca="false">IF(OR(A212="",H212&lt;&gt;"Completed",L212&lt;&gt;""),"",I212-B212)</f>
        <v>5</v>
      </c>
      <c r="O212" s="20" t="n">
        <f aca="false">IF(A212="","",IFERROR(INDEX(Cleanup_Rules!$Q$6:$Q$8,MATCH(F212,Cleanup_Rules!$P$6:$P$8,0)),""))</f>
        <v>7</v>
      </c>
      <c r="P212" s="20" t="str">
        <f aca="false">IF(OR(N212="",O212=""),"",IF(N212&lt;=O212,"Yes","No"))</f>
        <v>Yes</v>
      </c>
      <c r="Q212" s="19" t="str">
        <f aca="false">IF(A212="","",MID(IF(NOT(EXACT(TRIM(Raw_Export!C212),D212))," · property","")&amp;IF(NOT(EXACT(TRIM(Raw_Export!E212),E212))," · category","")&amp;IF(NOT(EXACT(TRIM(Raw_Export!F212),F212))," · priority","")&amp;IF(NOT(EXACT(TRIM(Raw_Export!G212),G212))," · vendor","")&amp;IF(NOT(EXACT(TRIM(Raw_Export!H212),H212))," · status","")&amp;IF(ISTEXT(Raw_Export!J212)," · cost was text",""),4,200))</f>
        <v>priority</v>
      </c>
      <c r="R212" s="20" t="n">
        <f aca="false">IF(A212="","",IF(OR(LEN(Q212)&gt;0,K212&lt;&gt;"",L212&lt;&gt;""),1,0))</f>
        <v>1</v>
      </c>
    </row>
    <row r="213" customFormat="false" ht="15" hidden="false" customHeight="false" outlineLevel="0" collapsed="false">
      <c r="A213" s="19" t="str">
        <f aca="false">IF(Raw_Export!A213="","",Raw_Export!A213)</f>
        <v>WO-24502</v>
      </c>
      <c r="B213" s="32" t="n">
        <f aca="false">IF(A213="","",Raw_Export!B213)</f>
        <v>46261</v>
      </c>
      <c r="C213" s="33" t="n">
        <f aca="false">IF(A213="","",DATE(YEAR(B213),MONTH(B213),1))</f>
        <v>46235</v>
      </c>
      <c r="D213" s="19" t="str">
        <f aca="false">IF(A213="","",IFERROR(INDEX(Cleanup_Rules!$B$6:$B$60,MATCH(TRIM(LOWER(Raw_Export!C213)),Cleanup_Rules!$A$6:$A$60,0)),"UNMAPPED"))</f>
        <v>Mill Creek Townhomes</v>
      </c>
      <c r="E213" s="19" t="str">
        <f aca="false">IF(A213="","",IFERROR(INDEX(Cleanup_Rules!$E$6:$E$60,MATCH(TRIM(LOWER(Raw_Export!E213)),Cleanup_Rules!$D$6:$D$60,0)),"UNMAPPED"))</f>
        <v>Appliance</v>
      </c>
      <c r="F213" s="19" t="str">
        <f aca="false">IF(A213="","",IFERROR(INDEX(Cleanup_Rules!$H$6:$H$60,MATCH(TRIM(LOWER(Raw_Export!F213)),Cleanup_Rules!$G$6:$G$60,0)),"UNMAPPED"))</f>
        <v>Emergency</v>
      </c>
      <c r="G213" s="19" t="str">
        <f aca="false">IF(A213="","",IFERROR(INDEX(Cleanup_Rules!$K$6:$K$60,MATCH(TRIM(LOWER(Raw_Export!G213)),Cleanup_Rules!$J$6:$J$60,0)),"UNMAPPED"))</f>
        <v>In-house Maintenance</v>
      </c>
      <c r="H213" s="19" t="str">
        <f aca="false">IF(A213="","",IFERROR(INDEX(Cleanup_Rules!$N$6:$N$60,MATCH(TRIM(LOWER(Raw_Export!H213)),Cleanup_Rules!$M$6:$M$60,0)),"UNMAPPED"))</f>
        <v>Completed</v>
      </c>
      <c r="I213" s="32" t="n">
        <f aca="false">IF(OR(A213="",Raw_Export!I213=""),"",Raw_Export!I213)</f>
        <v>46261</v>
      </c>
      <c r="J213" s="34" t="n">
        <f aca="false">IF(A213="","",IF(Raw_Export!J213="",0,IF(ISNUMBER(Raw_Export!J213),Raw_Export!J213,VALUE(SUBSTITUTE(SUBSTITUTE(Raw_Export!J213,"$",""),",","")))))</f>
        <v>102.43</v>
      </c>
      <c r="K213" s="20" t="str">
        <f aca="false">IF(A213="","",IF(COUNTIF($A$6:A213,A213)&gt;1,"Duplicate",""))</f>
        <v/>
      </c>
      <c r="L213" s="19" t="str">
        <f aca="false">IF(A213="","",IF(AND(H213="Completed",I213=""),"No completion date",IF(AND(I213&lt;&gt;"",I213&lt;B213),"Completed before created","")))</f>
        <v/>
      </c>
      <c r="M213" s="20" t="str">
        <f aca="false">IF(A213="","",IF(K213="Duplicate","No","Yes"))</f>
        <v>Yes</v>
      </c>
      <c r="N213" s="20" t="n">
        <f aca="false">IF(OR(A213="",H213&lt;&gt;"Completed",L213&lt;&gt;""),"",I213-B213)</f>
        <v>0</v>
      </c>
      <c r="O213" s="20" t="n">
        <f aca="false">IF(A213="","",IFERROR(INDEX(Cleanup_Rules!$Q$6:$Q$8,MATCH(F213,Cleanup_Rules!$P$6:$P$8,0)),""))</f>
        <v>1</v>
      </c>
      <c r="P213" s="20" t="str">
        <f aca="false">IF(OR(N213="",O213=""),"",IF(N213&lt;=O213,"Yes","No"))</f>
        <v>Yes</v>
      </c>
      <c r="Q213" s="19" t="str">
        <f aca="false">IF(A213="","",MID(IF(NOT(EXACT(TRIM(Raw_Export!C213),D213))," · property","")&amp;IF(NOT(EXACT(TRIM(Raw_Export!E213),E213))," · category","")&amp;IF(NOT(EXACT(TRIM(Raw_Export!F213),F213))," · priority","")&amp;IF(NOT(EXACT(TRIM(Raw_Export!G213),G213))," · vendor","")&amp;IF(NOT(EXACT(TRIM(Raw_Export!H213),H213))," · status","")&amp;IF(ISTEXT(Raw_Export!J213)," · cost was text",""),4,200))</f>
        <v/>
      </c>
      <c r="R213" s="20" t="n">
        <f aca="false">IF(A213="","",IF(OR(LEN(Q213)&gt;0,K213&lt;&gt;"",L213&lt;&gt;""),1,0))</f>
        <v>0</v>
      </c>
    </row>
    <row r="214" customFormat="false" ht="15" hidden="false" customHeight="false" outlineLevel="0" collapsed="false">
      <c r="A214" s="19" t="str">
        <f aca="false">IF(Raw_Export!A214="","",Raw_Export!A214)</f>
        <v>WO-24504</v>
      </c>
      <c r="B214" s="32" t="n">
        <f aca="false">IF(A214="","",Raw_Export!B214)</f>
        <v>46261</v>
      </c>
      <c r="C214" s="33" t="n">
        <f aca="false">IF(A214="","",DATE(YEAR(B214),MONTH(B214),1))</f>
        <v>46235</v>
      </c>
      <c r="D214" s="19" t="str">
        <f aca="false">IF(A214="","",IFERROR(INDEX(Cleanup_Rules!$B$6:$B$60,MATCH(TRIM(LOWER(Raw_Export!C214)),Cleanup_Rules!$A$6:$A$60,0)),"UNMAPPED"))</f>
        <v>Cedar Ridge Apartments</v>
      </c>
      <c r="E214" s="19" t="str">
        <f aca="false">IF(A214="","",IFERROR(INDEX(Cleanup_Rules!$E$6:$E$60,MATCH(TRIM(LOWER(Raw_Export!E214)),Cleanup_Rules!$D$6:$D$60,0)),"UNMAPPED"))</f>
        <v>HVAC</v>
      </c>
      <c r="F214" s="19" t="str">
        <f aca="false">IF(A214="","",IFERROR(INDEX(Cleanup_Rules!$H$6:$H$60,MATCH(TRIM(LOWER(Raw_Export!F214)),Cleanup_Rules!$G$6:$G$60,0)),"UNMAPPED"))</f>
        <v>Urgent</v>
      </c>
      <c r="G214" s="19" t="str">
        <f aca="false">IF(A214="","",IFERROR(INDEX(Cleanup_Rules!$K$6:$K$60,MATCH(TRIM(LOWER(Raw_Export!G214)),Cleanup_Rules!$J$6:$J$60,0)),"UNMAPPED"))</f>
        <v>CoolAir HVAC</v>
      </c>
      <c r="H214" s="19" t="str">
        <f aca="false">IF(A214="","",IFERROR(INDEX(Cleanup_Rules!$N$6:$N$60,MATCH(TRIM(LOWER(Raw_Export!H214)),Cleanup_Rules!$M$6:$M$60,0)),"UNMAPPED"))</f>
        <v>Completed</v>
      </c>
      <c r="I214" s="32" t="n">
        <f aca="false">IF(OR(A214="",Raw_Export!I214=""),"",Raw_Export!I214)</f>
        <v>46264</v>
      </c>
      <c r="J214" s="34" t="n">
        <f aca="false">IF(A214="","",IF(Raw_Export!J214="",0,IF(ISNUMBER(Raw_Export!J214),Raw_Export!J214,VALUE(SUBSTITUTE(SUBSTITUTE(Raw_Export!J214,"$",""),",","")))))</f>
        <v>249.63</v>
      </c>
      <c r="K214" s="20" t="str">
        <f aca="false">IF(A214="","",IF(COUNTIF($A$6:A214,A214)&gt;1,"Duplicate",""))</f>
        <v/>
      </c>
      <c r="L214" s="19" t="str">
        <f aca="false">IF(A214="","",IF(AND(H214="Completed",I214=""),"No completion date",IF(AND(I214&lt;&gt;"",I214&lt;B214),"Completed before created","")))</f>
        <v/>
      </c>
      <c r="M214" s="20" t="str">
        <f aca="false">IF(A214="","",IF(K214="Duplicate","No","Yes"))</f>
        <v>Yes</v>
      </c>
      <c r="N214" s="20" t="n">
        <f aca="false">IF(OR(A214="",H214&lt;&gt;"Completed",L214&lt;&gt;""),"",I214-B214)</f>
        <v>3</v>
      </c>
      <c r="O214" s="20" t="n">
        <f aca="false">IF(A214="","",IFERROR(INDEX(Cleanup_Rules!$Q$6:$Q$8,MATCH(F214,Cleanup_Rules!$P$6:$P$8,0)),""))</f>
        <v>3</v>
      </c>
      <c r="P214" s="20" t="str">
        <f aca="false">IF(OR(N214="",O214=""),"",IF(N214&lt;=O214,"Yes","No"))</f>
        <v>Yes</v>
      </c>
      <c r="Q214" s="19" t="str">
        <f aca="false">IF(A214="","",MID(IF(NOT(EXACT(TRIM(Raw_Export!C214),D214))," · property","")&amp;IF(NOT(EXACT(TRIM(Raw_Export!E214),E214))," · category","")&amp;IF(NOT(EXACT(TRIM(Raw_Export!F214),F214))," · priority","")&amp;IF(NOT(EXACT(TRIM(Raw_Export!G214),G214))," · vendor","")&amp;IF(NOT(EXACT(TRIM(Raw_Export!H214),H214))," · status","")&amp;IF(ISTEXT(Raw_Export!J214)," · cost was text",""),4,200))</f>
        <v>property · cost was text</v>
      </c>
      <c r="R214" s="20" t="n">
        <f aca="false">IF(A214="","",IF(OR(LEN(Q214)&gt;0,K214&lt;&gt;"",L214&lt;&gt;""),1,0))</f>
        <v>1</v>
      </c>
    </row>
    <row r="215" customFormat="false" ht="15" hidden="false" customHeight="false" outlineLevel="0" collapsed="false">
      <c r="A215" s="19" t="str">
        <f aca="false">IF(Raw_Export!A215="","",Raw_Export!A215)</f>
        <v>WO-24507</v>
      </c>
      <c r="B215" s="32" t="n">
        <f aca="false">IF(A215="","",Raw_Export!B215)</f>
        <v>46261</v>
      </c>
      <c r="C215" s="33" t="n">
        <f aca="false">IF(A215="","",DATE(YEAR(B215),MONTH(B215),1))</f>
        <v>46235</v>
      </c>
      <c r="D215" s="19" t="str">
        <f aca="false">IF(A215="","",IFERROR(INDEX(Cleanup_Rules!$B$6:$B$60,MATCH(TRIM(LOWER(Raw_Export!C215)),Cleanup_Rules!$A$6:$A$60,0)),"UNMAPPED"))</f>
        <v>Cedar Ridge Apartments</v>
      </c>
      <c r="E215" s="19" t="str">
        <f aca="false">IF(A215="","",IFERROR(INDEX(Cleanup_Rules!$E$6:$E$60,MATCH(TRIM(LOWER(Raw_Export!E215)),Cleanup_Rules!$D$6:$D$60,0)),"UNMAPPED"))</f>
        <v>Pest Control</v>
      </c>
      <c r="F215" s="19" t="str">
        <f aca="false">IF(A215="","",IFERROR(INDEX(Cleanup_Rules!$H$6:$H$60,MATCH(TRIM(LOWER(Raw_Export!F215)),Cleanup_Rules!$G$6:$G$60,0)),"UNMAPPED"))</f>
        <v>Routine</v>
      </c>
      <c r="G215" s="19" t="str">
        <f aca="false">IF(A215="","",IFERROR(INDEX(Cleanup_Rules!$K$6:$K$60,MATCH(TRIM(LOWER(Raw_Export!G215)),Cleanup_Rules!$J$6:$J$60,0)),"UNMAPPED"))</f>
        <v>Shield Pest Control</v>
      </c>
      <c r="H215" s="19" t="str">
        <f aca="false">IF(A215="","",IFERROR(INDEX(Cleanup_Rules!$N$6:$N$60,MATCH(TRIM(LOWER(Raw_Export!H215)),Cleanup_Rules!$M$6:$M$60,0)),"UNMAPPED"))</f>
        <v>Completed</v>
      </c>
      <c r="I215" s="32" t="n">
        <f aca="false">IF(OR(A215="",Raw_Export!I215=""),"",Raw_Export!I215)</f>
        <v>46241</v>
      </c>
      <c r="J215" s="34" t="n">
        <f aca="false">IF(A215="","",IF(Raw_Export!J215="",0,IF(ISNUMBER(Raw_Export!J215),Raw_Export!J215,VALUE(SUBSTITUTE(SUBSTITUTE(Raw_Export!J215,"$",""),",","")))))</f>
        <v>164.18</v>
      </c>
      <c r="K215" s="20" t="str">
        <f aca="false">IF(A215="","",IF(COUNTIF($A$6:A215,A215)&gt;1,"Duplicate",""))</f>
        <v/>
      </c>
      <c r="L215" s="19" t="str">
        <f aca="false">IF(A215="","",IF(AND(H215="Completed",I215=""),"No completion date",IF(AND(I215&lt;&gt;"",I215&lt;B215),"Completed before created","")))</f>
        <v>Completed before created</v>
      </c>
      <c r="M215" s="20" t="str">
        <f aca="false">IF(A215="","",IF(K215="Duplicate","No","Yes"))</f>
        <v>Yes</v>
      </c>
      <c r="N215" s="20" t="str">
        <f aca="false">IF(OR(A215="",H215&lt;&gt;"Completed",L215&lt;&gt;""),"",I215-B215)</f>
        <v/>
      </c>
      <c r="O215" s="20" t="n">
        <f aca="false">IF(A215="","",IFERROR(INDEX(Cleanup_Rules!$Q$6:$Q$8,MATCH(F215,Cleanup_Rules!$P$6:$P$8,0)),""))</f>
        <v>7</v>
      </c>
      <c r="P215" s="20" t="str">
        <f aca="false">IF(OR(N215="",O215=""),"",IF(N215&lt;=O215,"Yes","No"))</f>
        <v/>
      </c>
      <c r="Q215" s="19" t="str">
        <f aca="false">IF(A215="","",MID(IF(NOT(EXACT(TRIM(Raw_Export!C215),D215))," · property","")&amp;IF(NOT(EXACT(TRIM(Raw_Export!E215),E215))," · category","")&amp;IF(NOT(EXACT(TRIM(Raw_Export!F215),F215))," · priority","")&amp;IF(NOT(EXACT(TRIM(Raw_Export!G215),G215))," · vendor","")&amp;IF(NOT(EXACT(TRIM(Raw_Export!H215),H215))," · status","")&amp;IF(ISTEXT(Raw_Export!J215)," · cost was text",""),4,200))</f>
        <v>status</v>
      </c>
      <c r="R215" s="20" t="n">
        <f aca="false">IF(A215="","",IF(OR(LEN(Q215)&gt;0,K215&lt;&gt;"",L215&lt;&gt;""),1,0))</f>
        <v>1</v>
      </c>
    </row>
    <row r="216" customFormat="false" ht="15" hidden="false" customHeight="false" outlineLevel="0" collapsed="false">
      <c r="A216" s="19" t="str">
        <f aca="false">IF(Raw_Export!A216="","",Raw_Export!A216)</f>
        <v>WO-24510</v>
      </c>
      <c r="B216" s="32" t="n">
        <f aca="false">IF(A216="","",Raw_Export!B216)</f>
        <v>46262</v>
      </c>
      <c r="C216" s="33" t="n">
        <f aca="false">IF(A216="","",DATE(YEAR(B216),MONTH(B216),1))</f>
        <v>46235</v>
      </c>
      <c r="D216" s="19" t="str">
        <f aca="false">IF(A216="","",IFERROR(INDEX(Cleanup_Rules!$B$6:$B$60,MATCH(TRIM(LOWER(Raw_Export!C216)),Cleanup_Rules!$A$6:$A$60,0)),"UNMAPPED"))</f>
        <v>Mill Creek Townhomes</v>
      </c>
      <c r="E216" s="19" t="str">
        <f aca="false">IF(A216="","",IFERROR(INDEX(Cleanup_Rules!$E$6:$E$60,MATCH(TRIM(LOWER(Raw_Export!E216)),Cleanup_Rules!$D$6:$D$60,0)),"UNMAPPED"))</f>
        <v>Electrical</v>
      </c>
      <c r="F216" s="19" t="str">
        <f aca="false">IF(A216="","",IFERROR(INDEX(Cleanup_Rules!$H$6:$H$60,MATCH(TRIM(LOWER(Raw_Export!F216)),Cleanup_Rules!$G$6:$G$60,0)),"UNMAPPED"))</f>
        <v>Routine</v>
      </c>
      <c r="G216" s="19" t="str">
        <f aca="false">IF(A216="","",IFERROR(INDEX(Cleanup_Rules!$K$6:$K$60,MATCH(TRIM(LOWER(Raw_Export!G216)),Cleanup_Rules!$J$6:$J$60,0)),"UNMAPPED"))</f>
        <v>In-house Maintenance</v>
      </c>
      <c r="H216" s="19" t="str">
        <f aca="false">IF(A216="","",IFERROR(INDEX(Cleanup_Rules!$N$6:$N$60,MATCH(TRIM(LOWER(Raw_Export!H216)),Cleanup_Rules!$M$6:$M$60,0)),"UNMAPPED"))</f>
        <v>Completed</v>
      </c>
      <c r="I216" s="32" t="n">
        <f aca="false">IF(OR(A216="",Raw_Export!I216=""),"",Raw_Export!I216)</f>
        <v>46271</v>
      </c>
      <c r="J216" s="34" t="n">
        <f aca="false">IF(A216="","",IF(Raw_Export!J216="",0,IF(ISNUMBER(Raw_Export!J216),Raw_Export!J216,VALUE(SUBSTITUTE(SUBSTITUTE(Raw_Export!J216,"$",""),",","")))))</f>
        <v>0</v>
      </c>
      <c r="K216" s="20" t="str">
        <f aca="false">IF(A216="","",IF(COUNTIF($A$6:A216,A216)&gt;1,"Duplicate",""))</f>
        <v/>
      </c>
      <c r="L216" s="19" t="str">
        <f aca="false">IF(A216="","",IF(AND(H216="Completed",I216=""),"No completion date",IF(AND(I216&lt;&gt;"",I216&lt;B216),"Completed before created","")))</f>
        <v/>
      </c>
      <c r="M216" s="20" t="str">
        <f aca="false">IF(A216="","",IF(K216="Duplicate","No","Yes"))</f>
        <v>Yes</v>
      </c>
      <c r="N216" s="20" t="n">
        <f aca="false">IF(OR(A216="",H216&lt;&gt;"Completed",L216&lt;&gt;""),"",I216-B216)</f>
        <v>9</v>
      </c>
      <c r="O216" s="20" t="n">
        <f aca="false">IF(A216="","",IFERROR(INDEX(Cleanup_Rules!$Q$6:$Q$8,MATCH(F216,Cleanup_Rules!$P$6:$P$8,0)),""))</f>
        <v>7</v>
      </c>
      <c r="P216" s="20" t="str">
        <f aca="false">IF(OR(N216="",O216=""),"",IF(N216&lt;=O216,"Yes","No"))</f>
        <v>No</v>
      </c>
      <c r="Q216" s="19" t="str">
        <f aca="false">IF(A216="","",MID(IF(NOT(EXACT(TRIM(Raw_Export!C216),D216))," · property","")&amp;IF(NOT(EXACT(TRIM(Raw_Export!E216),E216))," · category","")&amp;IF(NOT(EXACT(TRIM(Raw_Export!F216),F216))," · priority","")&amp;IF(NOT(EXACT(TRIM(Raw_Export!G216),G216))," · vendor","")&amp;IF(NOT(EXACT(TRIM(Raw_Export!H216),H216))," · status","")&amp;IF(ISTEXT(Raw_Export!J216)," · cost was text",""),4,200))</f>
        <v>property · category</v>
      </c>
      <c r="R216" s="20" t="n">
        <f aca="false">IF(A216="","",IF(OR(LEN(Q216)&gt;0,K216&lt;&gt;"",L216&lt;&gt;""),1,0))</f>
        <v>1</v>
      </c>
    </row>
    <row r="217" customFormat="false" ht="15" hidden="false" customHeight="false" outlineLevel="0" collapsed="false">
      <c r="A217" s="19" t="str">
        <f aca="false">IF(Raw_Export!A217="","",Raw_Export!A217)</f>
        <v>WO-24513</v>
      </c>
      <c r="B217" s="32" t="n">
        <f aca="false">IF(A217="","",Raw_Export!B217)</f>
        <v>46262</v>
      </c>
      <c r="C217" s="33" t="n">
        <f aca="false">IF(A217="","",DATE(YEAR(B217),MONTH(B217),1))</f>
        <v>46235</v>
      </c>
      <c r="D217" s="19" t="str">
        <f aca="false">IF(A217="","",IFERROR(INDEX(Cleanup_Rules!$B$6:$B$60,MATCH(TRIM(LOWER(Raw_Export!C217)),Cleanup_Rules!$A$6:$A$60,0)),"UNMAPPED"))</f>
        <v>Mill Creek Townhomes</v>
      </c>
      <c r="E217" s="19" t="str">
        <f aca="false">IF(A217="","",IFERROR(INDEX(Cleanup_Rules!$E$6:$E$60,MATCH(TRIM(LOWER(Raw_Export!E217)),Cleanup_Rules!$D$6:$D$60,0)),"UNMAPPED"))</f>
        <v>General Repair</v>
      </c>
      <c r="F217" s="19" t="str">
        <f aca="false">IF(A217="","",IFERROR(INDEX(Cleanup_Rules!$H$6:$H$60,MATCH(TRIM(LOWER(Raw_Export!F217)),Cleanup_Rules!$G$6:$G$60,0)),"UNMAPPED"))</f>
        <v>Routine</v>
      </c>
      <c r="G217" s="19" t="str">
        <f aca="false">IF(A217="","",IFERROR(INDEX(Cleanup_Rules!$K$6:$K$60,MATCH(TRIM(LOWER(Raw_Export!G217)),Cleanup_Rules!$J$6:$J$60,0)),"UNMAPPED"))</f>
        <v>In-house Maintenance</v>
      </c>
      <c r="H217" s="19" t="str">
        <f aca="false">IF(A217="","",IFERROR(INDEX(Cleanup_Rules!$N$6:$N$60,MATCH(TRIM(LOWER(Raw_Export!H217)),Cleanup_Rules!$M$6:$M$60,0)),"UNMAPPED"))</f>
        <v>Completed</v>
      </c>
      <c r="I217" s="32" t="n">
        <f aca="false">IF(OR(A217="",Raw_Export!I217=""),"",Raw_Export!I217)</f>
        <v>46267</v>
      </c>
      <c r="J217" s="34" t="n">
        <f aca="false">IF(A217="","",IF(Raw_Export!J217="",0,IF(ISNUMBER(Raw_Export!J217),Raw_Export!J217,VALUE(SUBSTITUTE(SUBSTITUTE(Raw_Export!J217,"$",""),",","")))))</f>
        <v>0</v>
      </c>
      <c r="K217" s="20" t="str">
        <f aca="false">IF(A217="","",IF(COUNTIF($A$6:A217,A217)&gt;1,"Duplicate",""))</f>
        <v/>
      </c>
      <c r="L217" s="19" t="str">
        <f aca="false">IF(A217="","",IF(AND(H217="Completed",I217=""),"No completion date",IF(AND(I217&lt;&gt;"",I217&lt;B217),"Completed before created","")))</f>
        <v/>
      </c>
      <c r="M217" s="20" t="str">
        <f aca="false">IF(A217="","",IF(K217="Duplicate","No","Yes"))</f>
        <v>Yes</v>
      </c>
      <c r="N217" s="20" t="n">
        <f aca="false">IF(OR(A217="",H217&lt;&gt;"Completed",L217&lt;&gt;""),"",I217-B217)</f>
        <v>5</v>
      </c>
      <c r="O217" s="20" t="n">
        <f aca="false">IF(A217="","",IFERROR(INDEX(Cleanup_Rules!$Q$6:$Q$8,MATCH(F217,Cleanup_Rules!$P$6:$P$8,0)),""))</f>
        <v>7</v>
      </c>
      <c r="P217" s="20" t="str">
        <f aca="false">IF(OR(N217="",O217=""),"",IF(N217&lt;=O217,"Yes","No"))</f>
        <v>Yes</v>
      </c>
      <c r="Q217" s="19" t="str">
        <f aca="false">IF(A217="","",MID(IF(NOT(EXACT(TRIM(Raw_Export!C217),D217))," · property","")&amp;IF(NOT(EXACT(TRIM(Raw_Export!E217),E217))," · category","")&amp;IF(NOT(EXACT(TRIM(Raw_Export!F217),F217))," · priority","")&amp;IF(NOT(EXACT(TRIM(Raw_Export!G217),G217))," · vendor","")&amp;IF(NOT(EXACT(TRIM(Raw_Export!H217),H217))," · status","")&amp;IF(ISTEXT(Raw_Export!J217)," · cost was text",""),4,200))</f>
        <v/>
      </c>
      <c r="R217" s="20" t="n">
        <f aca="false">IF(A217="","",IF(OR(LEN(Q217)&gt;0,K217&lt;&gt;"",L217&lt;&gt;""),1,0))</f>
        <v>0</v>
      </c>
    </row>
    <row r="218" customFormat="false" ht="15" hidden="false" customHeight="false" outlineLevel="0" collapsed="false">
      <c r="A218" s="19" t="str">
        <f aca="false">IF(Raw_Export!A218="","",Raw_Export!A218)</f>
        <v>WO-24515</v>
      </c>
      <c r="B218" s="32" t="n">
        <f aca="false">IF(A218="","",Raw_Export!B218)</f>
        <v>46262</v>
      </c>
      <c r="C218" s="33" t="n">
        <f aca="false">IF(A218="","",DATE(YEAR(B218),MONTH(B218),1))</f>
        <v>46235</v>
      </c>
      <c r="D218" s="19" t="str">
        <f aca="false">IF(A218="","",IFERROR(INDEX(Cleanup_Rules!$B$6:$B$60,MATCH(TRIM(LOWER(Raw_Export!C218)),Cleanup_Rules!$A$6:$A$60,0)),"UNMAPPED"))</f>
        <v>Harbor Point Lofts</v>
      </c>
      <c r="E218" s="19" t="str">
        <f aca="false">IF(A218="","",IFERROR(INDEX(Cleanup_Rules!$E$6:$E$60,MATCH(TRIM(LOWER(Raw_Export!E218)),Cleanup_Rules!$D$6:$D$60,0)),"UNMAPPED"))</f>
        <v>HVAC</v>
      </c>
      <c r="F218" s="19" t="str">
        <f aca="false">IF(A218="","",IFERROR(INDEX(Cleanup_Rules!$H$6:$H$60,MATCH(TRIM(LOWER(Raw_Export!F218)),Cleanup_Rules!$G$6:$G$60,0)),"UNMAPPED"))</f>
        <v>Urgent</v>
      </c>
      <c r="G218" s="19" t="str">
        <f aca="false">IF(A218="","",IFERROR(INDEX(Cleanup_Rules!$K$6:$K$60,MATCH(TRIM(LOWER(Raw_Export!G218)),Cleanup_Rules!$J$6:$J$60,0)),"UNMAPPED"))</f>
        <v>In-house Maintenance</v>
      </c>
      <c r="H218" s="19" t="str">
        <f aca="false">IF(A218="","",IFERROR(INDEX(Cleanup_Rules!$N$6:$N$60,MATCH(TRIM(LOWER(Raw_Export!H218)),Cleanup_Rules!$M$6:$M$60,0)),"UNMAPPED"))</f>
        <v>Completed</v>
      </c>
      <c r="I218" s="32" t="n">
        <f aca="false">IF(OR(A218="",Raw_Export!I218=""),"",Raw_Export!I218)</f>
        <v>46263</v>
      </c>
      <c r="J218" s="34" t="n">
        <f aca="false">IF(A218="","",IF(Raw_Export!J218="",0,IF(ISNUMBER(Raw_Export!J218),Raw_Export!J218,VALUE(SUBSTITUTE(SUBSTITUTE(Raw_Export!J218,"$",""),",","")))))</f>
        <v>68.07</v>
      </c>
      <c r="K218" s="20" t="str">
        <f aca="false">IF(A218="","",IF(COUNTIF($A$6:A218,A218)&gt;1,"Duplicate",""))</f>
        <v/>
      </c>
      <c r="L218" s="19" t="str">
        <f aca="false">IF(A218="","",IF(AND(H218="Completed",I218=""),"No completion date",IF(AND(I218&lt;&gt;"",I218&lt;B218),"Completed before created","")))</f>
        <v/>
      </c>
      <c r="M218" s="20" t="str">
        <f aca="false">IF(A218="","",IF(K218="Duplicate","No","Yes"))</f>
        <v>Yes</v>
      </c>
      <c r="N218" s="20" t="n">
        <f aca="false">IF(OR(A218="",H218&lt;&gt;"Completed",L218&lt;&gt;""),"",I218-B218)</f>
        <v>1</v>
      </c>
      <c r="O218" s="20" t="n">
        <f aca="false">IF(A218="","",IFERROR(INDEX(Cleanup_Rules!$Q$6:$Q$8,MATCH(F218,Cleanup_Rules!$P$6:$P$8,0)),""))</f>
        <v>3</v>
      </c>
      <c r="P218" s="20" t="str">
        <f aca="false">IF(OR(N218="",O218=""),"",IF(N218&lt;=O218,"Yes","No"))</f>
        <v>Yes</v>
      </c>
      <c r="Q218" s="19" t="str">
        <f aca="false">IF(A218="","",MID(IF(NOT(EXACT(TRIM(Raw_Export!C218),D218))," · property","")&amp;IF(NOT(EXACT(TRIM(Raw_Export!E218),E218))," · category","")&amp;IF(NOT(EXACT(TRIM(Raw_Export!F218),F218))," · priority","")&amp;IF(NOT(EXACT(TRIM(Raw_Export!G218),G218))," · vendor","")&amp;IF(NOT(EXACT(TRIM(Raw_Export!H218),H218))," · status","")&amp;IF(ISTEXT(Raw_Export!J218)," · cost was text",""),4,200))</f>
        <v>cost was text</v>
      </c>
      <c r="R218" s="20" t="n">
        <f aca="false">IF(A218="","",IF(OR(LEN(Q218)&gt;0,K218&lt;&gt;"",L218&lt;&gt;""),1,0))</f>
        <v>1</v>
      </c>
    </row>
    <row r="219" customFormat="false" ht="15" hidden="false" customHeight="false" outlineLevel="0" collapsed="false">
      <c r="A219" s="19" t="str">
        <f aca="false">IF(Raw_Export!A219="","",Raw_Export!A219)</f>
        <v>WO-24518</v>
      </c>
      <c r="B219" s="32" t="n">
        <f aca="false">IF(A219="","",Raw_Export!B219)</f>
        <v>46262</v>
      </c>
      <c r="C219" s="33" t="n">
        <f aca="false">IF(A219="","",DATE(YEAR(B219),MONTH(B219),1))</f>
        <v>46235</v>
      </c>
      <c r="D219" s="19" t="str">
        <f aca="false">IF(A219="","",IFERROR(INDEX(Cleanup_Rules!$B$6:$B$60,MATCH(TRIM(LOWER(Raw_Export!C219)),Cleanup_Rules!$A$6:$A$60,0)),"UNMAPPED"))</f>
        <v>Harbor Point Lofts</v>
      </c>
      <c r="E219" s="19" t="str">
        <f aca="false">IF(A219="","",IFERROR(INDEX(Cleanup_Rules!$E$6:$E$60,MATCH(TRIM(LOWER(Raw_Export!E219)),Cleanup_Rules!$D$6:$D$60,0)),"UNMAPPED"))</f>
        <v>HVAC</v>
      </c>
      <c r="F219" s="19" t="str">
        <f aca="false">IF(A219="","",IFERROR(INDEX(Cleanup_Rules!$H$6:$H$60,MATCH(TRIM(LOWER(Raw_Export!F219)),Cleanup_Rules!$G$6:$G$60,0)),"UNMAPPED"))</f>
        <v>Routine</v>
      </c>
      <c r="G219" s="19" t="str">
        <f aca="false">IF(A219="","",IFERROR(INDEX(Cleanup_Rules!$K$6:$K$60,MATCH(TRIM(LOWER(Raw_Export!G219)),Cleanup_Rules!$J$6:$J$60,0)),"UNMAPPED"))</f>
        <v>In-house Maintenance</v>
      </c>
      <c r="H219" s="19" t="str">
        <f aca="false">IF(A219="","",IFERROR(INDEX(Cleanup_Rules!$N$6:$N$60,MATCH(TRIM(LOWER(Raw_Export!H219)),Cleanup_Rules!$M$6:$M$60,0)),"UNMAPPED"))</f>
        <v>Completed</v>
      </c>
      <c r="I219" s="32" t="n">
        <f aca="false">IF(OR(A219="",Raw_Export!I219=""),"",Raw_Export!I219)</f>
        <v>46266</v>
      </c>
      <c r="J219" s="34" t="n">
        <f aca="false">IF(A219="","",IF(Raw_Export!J219="",0,IF(ISNUMBER(Raw_Export!J219),Raw_Export!J219,VALUE(SUBSTITUTE(SUBSTITUTE(Raw_Export!J219,"$",""),",","")))))</f>
        <v>61.75</v>
      </c>
      <c r="K219" s="20" t="str">
        <f aca="false">IF(A219="","",IF(COUNTIF($A$6:A219,A219)&gt;1,"Duplicate",""))</f>
        <v/>
      </c>
      <c r="L219" s="19" t="str">
        <f aca="false">IF(A219="","",IF(AND(H219="Completed",I219=""),"No completion date",IF(AND(I219&lt;&gt;"",I219&lt;B219),"Completed before created","")))</f>
        <v/>
      </c>
      <c r="M219" s="20" t="str">
        <f aca="false">IF(A219="","",IF(K219="Duplicate","No","Yes"))</f>
        <v>Yes</v>
      </c>
      <c r="N219" s="20" t="n">
        <f aca="false">IF(OR(A219="",H219&lt;&gt;"Completed",L219&lt;&gt;""),"",I219-B219)</f>
        <v>4</v>
      </c>
      <c r="O219" s="20" t="n">
        <f aca="false">IF(A219="","",IFERROR(INDEX(Cleanup_Rules!$Q$6:$Q$8,MATCH(F219,Cleanup_Rules!$P$6:$P$8,0)),""))</f>
        <v>7</v>
      </c>
      <c r="P219" s="20" t="str">
        <f aca="false">IF(OR(N219="",O219=""),"",IF(N219&lt;=O219,"Yes","No"))</f>
        <v>Yes</v>
      </c>
      <c r="Q219" s="19" t="str">
        <f aca="false">IF(A219="","",MID(IF(NOT(EXACT(TRIM(Raw_Export!C219),D219))," · property","")&amp;IF(NOT(EXACT(TRIM(Raw_Export!E219),E219))," · category","")&amp;IF(NOT(EXACT(TRIM(Raw_Export!F219),F219))," · priority","")&amp;IF(NOT(EXACT(TRIM(Raw_Export!G219),G219))," · vendor","")&amp;IF(NOT(EXACT(TRIM(Raw_Export!H219),H219))," · status","")&amp;IF(ISTEXT(Raw_Export!J219)," · cost was text",""),4,200))</f>
        <v>property · vendor · status</v>
      </c>
      <c r="R219" s="20" t="n">
        <f aca="false">IF(A219="","",IF(OR(LEN(Q219)&gt;0,K219&lt;&gt;"",L219&lt;&gt;""),1,0))</f>
        <v>1</v>
      </c>
    </row>
    <row r="220" customFormat="false" ht="15" hidden="false" customHeight="false" outlineLevel="0" collapsed="false">
      <c r="A220" s="19" t="str">
        <f aca="false">IF(Raw_Export!A220="","",Raw_Export!A220)</f>
        <v>WO-24520</v>
      </c>
      <c r="B220" s="32" t="n">
        <f aca="false">IF(A220="","",Raw_Export!B220)</f>
        <v>46262</v>
      </c>
      <c r="C220" s="33" t="n">
        <f aca="false">IF(A220="","",DATE(YEAR(B220),MONTH(B220),1))</f>
        <v>46235</v>
      </c>
      <c r="D220" s="19" t="str">
        <f aca="false">IF(A220="","",IFERROR(INDEX(Cleanup_Rules!$B$6:$B$60,MATCH(TRIM(LOWER(Raw_Export!C220)),Cleanup_Rules!$A$6:$A$60,0)),"UNMAPPED"))</f>
        <v>Cedar Ridge Apartments</v>
      </c>
      <c r="E220" s="19" t="str">
        <f aca="false">IF(A220="","",IFERROR(INDEX(Cleanup_Rules!$E$6:$E$60,MATCH(TRIM(LOWER(Raw_Export!E220)),Cleanup_Rules!$D$6:$D$60,0)),"UNMAPPED"))</f>
        <v>Plumbing</v>
      </c>
      <c r="F220" s="19" t="str">
        <f aca="false">IF(A220="","",IFERROR(INDEX(Cleanup_Rules!$H$6:$H$60,MATCH(TRIM(LOWER(Raw_Export!F220)),Cleanup_Rules!$G$6:$G$60,0)),"UNMAPPED"))</f>
        <v>Routine</v>
      </c>
      <c r="G220" s="19" t="str">
        <f aca="false">IF(A220="","",IFERROR(INDEX(Cleanup_Rules!$K$6:$K$60,MATCH(TRIM(LOWER(Raw_Export!G220)),Cleanup_Rules!$J$6:$J$60,0)),"UNMAPPED"))</f>
        <v>FastFlow Plumbing</v>
      </c>
      <c r="H220" s="19" t="str">
        <f aca="false">IF(A220="","",IFERROR(INDEX(Cleanup_Rules!$N$6:$N$60,MATCH(TRIM(LOWER(Raw_Export!H220)),Cleanup_Rules!$M$6:$M$60,0)),"UNMAPPED"))</f>
        <v>Completed</v>
      </c>
      <c r="I220" s="32" t="n">
        <f aca="false">IF(OR(A220="",Raw_Export!I220=""),"",Raw_Export!I220)</f>
        <v>46262</v>
      </c>
      <c r="J220" s="34" t="n">
        <f aca="false">IF(A220="","",IF(Raw_Export!J220="",0,IF(ISNUMBER(Raw_Export!J220),Raw_Export!J220,VALUE(SUBSTITUTE(SUBSTITUTE(Raw_Export!J220,"$",""),",","")))))</f>
        <v>754.72</v>
      </c>
      <c r="K220" s="20" t="str">
        <f aca="false">IF(A220="","",IF(COUNTIF($A$6:A220,A220)&gt;1,"Duplicate",""))</f>
        <v/>
      </c>
      <c r="L220" s="19" t="str">
        <f aca="false">IF(A220="","",IF(AND(H220="Completed",I220=""),"No completion date",IF(AND(I220&lt;&gt;"",I220&lt;B220),"Completed before created","")))</f>
        <v/>
      </c>
      <c r="M220" s="20" t="str">
        <f aca="false">IF(A220="","",IF(K220="Duplicate","No","Yes"))</f>
        <v>Yes</v>
      </c>
      <c r="N220" s="20" t="n">
        <f aca="false">IF(OR(A220="",H220&lt;&gt;"Completed",L220&lt;&gt;""),"",I220-B220)</f>
        <v>0</v>
      </c>
      <c r="O220" s="20" t="n">
        <f aca="false">IF(A220="","",IFERROR(INDEX(Cleanup_Rules!$Q$6:$Q$8,MATCH(F220,Cleanup_Rules!$P$6:$P$8,0)),""))</f>
        <v>7</v>
      </c>
      <c r="P220" s="20" t="str">
        <f aca="false">IF(OR(N220="",O220=""),"",IF(N220&lt;=O220,"Yes","No"))</f>
        <v>Yes</v>
      </c>
      <c r="Q220" s="19" t="str">
        <f aca="false">IF(A220="","",MID(IF(NOT(EXACT(TRIM(Raw_Export!C220),D220))," · property","")&amp;IF(NOT(EXACT(TRIM(Raw_Export!E220),E220))," · category","")&amp;IF(NOT(EXACT(TRIM(Raw_Export!F220),F220))," · priority","")&amp;IF(NOT(EXACT(TRIM(Raw_Export!G220),G220))," · vendor","")&amp;IF(NOT(EXACT(TRIM(Raw_Export!H220),H220))," · status","")&amp;IF(ISTEXT(Raw_Export!J220)," · cost was text",""),4,200))</f>
        <v>status</v>
      </c>
      <c r="R220" s="20" t="n">
        <f aca="false">IF(A220="","",IF(OR(LEN(Q220)&gt;0,K220&lt;&gt;"",L220&lt;&gt;""),1,0))</f>
        <v>1</v>
      </c>
    </row>
    <row r="221" customFormat="false" ht="15" hidden="false" customHeight="false" outlineLevel="0" collapsed="false">
      <c r="A221" s="19" t="str">
        <f aca="false">IF(Raw_Export!A221="","",Raw_Export!A221)</f>
        <v>WO-24521</v>
      </c>
      <c r="B221" s="32" t="n">
        <f aca="false">IF(A221="","",Raw_Export!B221)</f>
        <v>46263</v>
      </c>
      <c r="C221" s="33" t="n">
        <f aca="false">IF(A221="","",DATE(YEAR(B221),MONTH(B221),1))</f>
        <v>46235</v>
      </c>
      <c r="D221" s="19" t="str">
        <f aca="false">IF(A221="","",IFERROR(INDEX(Cleanup_Rules!$B$6:$B$60,MATCH(TRIM(LOWER(Raw_Export!C221)),Cleanup_Rules!$A$6:$A$60,0)),"UNMAPPED"))</f>
        <v>Harbor Point Lofts</v>
      </c>
      <c r="E221" s="19" t="str">
        <f aca="false">IF(A221="","",IFERROR(INDEX(Cleanup_Rules!$E$6:$E$60,MATCH(TRIM(LOWER(Raw_Export!E221)),Cleanup_Rules!$D$6:$D$60,0)),"UNMAPPED"))</f>
        <v>Appliance</v>
      </c>
      <c r="F221" s="19" t="str">
        <f aca="false">IF(A221="","",IFERROR(INDEX(Cleanup_Rules!$H$6:$H$60,MATCH(TRIM(LOWER(Raw_Export!F221)),Cleanup_Rules!$G$6:$G$60,0)),"UNMAPPED"))</f>
        <v>Routine</v>
      </c>
      <c r="G221" s="19" t="str">
        <f aca="false">IF(A221="","",IFERROR(INDEX(Cleanup_Rules!$K$6:$K$60,MATCH(TRIM(LOWER(Raw_Export!G221)),Cleanup_Rules!$J$6:$J$60,0)),"UNMAPPED"))</f>
        <v>In-house Maintenance</v>
      </c>
      <c r="H221" s="19" t="str">
        <f aca="false">IF(A221="","",IFERROR(INDEX(Cleanup_Rules!$N$6:$N$60,MATCH(TRIM(LOWER(Raw_Export!H221)),Cleanup_Rules!$M$6:$M$60,0)),"UNMAPPED"))</f>
        <v>Completed</v>
      </c>
      <c r="I221" s="32" t="n">
        <f aca="false">IF(OR(A221="",Raw_Export!I221=""),"",Raw_Export!I221)</f>
        <v>46275</v>
      </c>
      <c r="J221" s="34" t="n">
        <f aca="false">IF(A221="","",IF(Raw_Export!J221="",0,IF(ISNUMBER(Raw_Export!J221),Raw_Export!J221,VALUE(SUBSTITUTE(SUBSTITUTE(Raw_Export!J221,"$",""),",","")))))</f>
        <v>110.36</v>
      </c>
      <c r="K221" s="20" t="str">
        <f aca="false">IF(A221="","",IF(COUNTIF($A$6:A221,A221)&gt;1,"Duplicate",""))</f>
        <v/>
      </c>
      <c r="L221" s="19" t="str">
        <f aca="false">IF(A221="","",IF(AND(H221="Completed",I221=""),"No completion date",IF(AND(I221&lt;&gt;"",I221&lt;B221),"Completed before created","")))</f>
        <v/>
      </c>
      <c r="M221" s="20" t="str">
        <f aca="false">IF(A221="","",IF(K221="Duplicate","No","Yes"))</f>
        <v>Yes</v>
      </c>
      <c r="N221" s="20" t="n">
        <f aca="false">IF(OR(A221="",H221&lt;&gt;"Completed",L221&lt;&gt;""),"",I221-B221)</f>
        <v>12</v>
      </c>
      <c r="O221" s="20" t="n">
        <f aca="false">IF(A221="","",IFERROR(INDEX(Cleanup_Rules!$Q$6:$Q$8,MATCH(F221,Cleanup_Rules!$P$6:$P$8,0)),""))</f>
        <v>7</v>
      </c>
      <c r="P221" s="20" t="str">
        <f aca="false">IF(OR(N221="",O221=""),"",IF(N221&lt;=O221,"Yes","No"))</f>
        <v>No</v>
      </c>
      <c r="Q221" s="19" t="str">
        <f aca="false">IF(A221="","",MID(IF(NOT(EXACT(TRIM(Raw_Export!C221),D221))," · property","")&amp;IF(NOT(EXACT(TRIM(Raw_Export!E221),E221))," · category","")&amp;IF(NOT(EXACT(TRIM(Raw_Export!F221),F221))," · priority","")&amp;IF(NOT(EXACT(TRIM(Raw_Export!G221),G221))," · vendor","")&amp;IF(NOT(EXACT(TRIM(Raw_Export!H221),H221))," · status","")&amp;IF(ISTEXT(Raw_Export!J221)," · cost was text",""),4,200))</f>
        <v/>
      </c>
      <c r="R221" s="20" t="n">
        <f aca="false">IF(A221="","",IF(OR(LEN(Q221)&gt;0,K221&lt;&gt;"",L221&lt;&gt;""),1,0))</f>
        <v>0</v>
      </c>
    </row>
    <row r="222" customFormat="false" ht="15" hidden="false" customHeight="false" outlineLevel="0" collapsed="false">
      <c r="A222" s="19" t="str">
        <f aca="false">IF(Raw_Export!A222="","",Raw_Export!A222)</f>
        <v>WO-24523</v>
      </c>
      <c r="B222" s="32" t="n">
        <f aca="false">IF(A222="","",Raw_Export!B222)</f>
        <v>46263</v>
      </c>
      <c r="C222" s="33" t="n">
        <f aca="false">IF(A222="","",DATE(YEAR(B222),MONTH(B222),1))</f>
        <v>46235</v>
      </c>
      <c r="D222" s="19" t="str">
        <f aca="false">IF(A222="","",IFERROR(INDEX(Cleanup_Rules!$B$6:$B$60,MATCH(TRIM(LOWER(Raw_Export!C222)),Cleanup_Rules!$A$6:$A$60,0)),"UNMAPPED"))</f>
        <v>Cedar Ridge Apartments</v>
      </c>
      <c r="E222" s="19" t="str">
        <f aca="false">IF(A222="","",IFERROR(INDEX(Cleanup_Rules!$E$6:$E$60,MATCH(TRIM(LOWER(Raw_Export!E222)),Cleanup_Rules!$D$6:$D$60,0)),"UNMAPPED"))</f>
        <v>Plumbing</v>
      </c>
      <c r="F222" s="19" t="str">
        <f aca="false">IF(A222="","",IFERROR(INDEX(Cleanup_Rules!$H$6:$H$60,MATCH(TRIM(LOWER(Raw_Export!F222)),Cleanup_Rules!$G$6:$G$60,0)),"UNMAPPED"))</f>
        <v>Routine</v>
      </c>
      <c r="G222" s="19" t="str">
        <f aca="false">IF(A222="","",IFERROR(INDEX(Cleanup_Rules!$K$6:$K$60,MATCH(TRIM(LOWER(Raw_Export!G222)),Cleanup_Rules!$J$6:$J$60,0)),"UNMAPPED"))</f>
        <v>In-house Maintenance</v>
      </c>
      <c r="H222" s="19" t="str">
        <f aca="false">IF(A222="","",IFERROR(INDEX(Cleanup_Rules!$N$6:$N$60,MATCH(TRIM(LOWER(Raw_Export!H222)),Cleanup_Rules!$M$6:$M$60,0)),"UNMAPPED"))</f>
        <v>Completed</v>
      </c>
      <c r="I222" s="32" t="n">
        <f aca="false">IF(OR(A222="",Raw_Export!I222=""),"",Raw_Export!I222)</f>
        <v>46263</v>
      </c>
      <c r="J222" s="34" t="n">
        <f aca="false">IF(A222="","",IF(Raw_Export!J222="",0,IF(ISNUMBER(Raw_Export!J222),Raw_Export!J222,VALUE(SUBSTITUTE(SUBSTITUTE(Raw_Export!J222,"$",""),",","")))))</f>
        <v>27.92</v>
      </c>
      <c r="K222" s="20" t="str">
        <f aca="false">IF(A222="","",IF(COUNTIF($A$6:A222,A222)&gt;1,"Duplicate",""))</f>
        <v/>
      </c>
      <c r="L222" s="19" t="str">
        <f aca="false">IF(A222="","",IF(AND(H222="Completed",I222=""),"No completion date",IF(AND(I222&lt;&gt;"",I222&lt;B222),"Completed before created","")))</f>
        <v/>
      </c>
      <c r="M222" s="20" t="str">
        <f aca="false">IF(A222="","",IF(K222="Duplicate","No","Yes"))</f>
        <v>Yes</v>
      </c>
      <c r="N222" s="20" t="n">
        <f aca="false">IF(OR(A222="",H222&lt;&gt;"Completed",L222&lt;&gt;""),"",I222-B222)</f>
        <v>0</v>
      </c>
      <c r="O222" s="20" t="n">
        <f aca="false">IF(A222="","",IFERROR(INDEX(Cleanup_Rules!$Q$6:$Q$8,MATCH(F222,Cleanup_Rules!$P$6:$P$8,0)),""))</f>
        <v>7</v>
      </c>
      <c r="P222" s="20" t="str">
        <f aca="false">IF(OR(N222="",O222=""),"",IF(N222&lt;=O222,"Yes","No"))</f>
        <v>Yes</v>
      </c>
      <c r="Q222" s="19" t="str">
        <f aca="false">IF(A222="","",MID(IF(NOT(EXACT(TRIM(Raw_Export!C222),D222))," · property","")&amp;IF(NOT(EXACT(TRIM(Raw_Export!E222),E222))," · category","")&amp;IF(NOT(EXACT(TRIM(Raw_Export!F222),F222))," · priority","")&amp;IF(NOT(EXACT(TRIM(Raw_Export!G222),G222))," · vendor","")&amp;IF(NOT(EXACT(TRIM(Raw_Export!H222),H222))," · status","")&amp;IF(ISTEXT(Raw_Export!J222)," · cost was text",""),4,200))</f>
        <v>priority · cost was text</v>
      </c>
      <c r="R222" s="20" t="n">
        <f aca="false">IF(A222="","",IF(OR(LEN(Q222)&gt;0,K222&lt;&gt;"",L222&lt;&gt;""),1,0))</f>
        <v>1</v>
      </c>
    </row>
    <row r="223" customFormat="false" ht="15" hidden="false" customHeight="false" outlineLevel="0" collapsed="false">
      <c r="A223" s="19" t="str">
        <f aca="false">IF(Raw_Export!A223="","",Raw_Export!A223)</f>
        <v>WO-24524</v>
      </c>
      <c r="B223" s="32" t="n">
        <f aca="false">IF(A223="","",Raw_Export!B223)</f>
        <v>46263</v>
      </c>
      <c r="C223" s="33" t="n">
        <f aca="false">IF(A223="","",DATE(YEAR(B223),MONTH(B223),1))</f>
        <v>46235</v>
      </c>
      <c r="D223" s="19" t="str">
        <f aca="false">IF(A223="","",IFERROR(INDEX(Cleanup_Rules!$B$6:$B$60,MATCH(TRIM(LOWER(Raw_Export!C223)),Cleanup_Rules!$A$6:$A$60,0)),"UNMAPPED"))</f>
        <v>Cedar Ridge Apartments</v>
      </c>
      <c r="E223" s="19" t="str">
        <f aca="false">IF(A223="","",IFERROR(INDEX(Cleanup_Rules!$E$6:$E$60,MATCH(TRIM(LOWER(Raw_Export!E223)),Cleanup_Rules!$D$6:$D$60,0)),"UNMAPPED"))</f>
        <v>HVAC</v>
      </c>
      <c r="F223" s="19" t="str">
        <f aca="false">IF(A223="","",IFERROR(INDEX(Cleanup_Rules!$H$6:$H$60,MATCH(TRIM(LOWER(Raw_Export!F223)),Cleanup_Rules!$G$6:$G$60,0)),"UNMAPPED"))</f>
        <v>Routine</v>
      </c>
      <c r="G223" s="19" t="str">
        <f aca="false">IF(A223="","",IFERROR(INDEX(Cleanup_Rules!$K$6:$K$60,MATCH(TRIM(LOWER(Raw_Export!G223)),Cleanup_Rules!$J$6:$J$60,0)),"UNMAPPED"))</f>
        <v>In-house Maintenance</v>
      </c>
      <c r="H223" s="19" t="str">
        <f aca="false">IF(A223="","",IFERROR(INDEX(Cleanup_Rules!$N$6:$N$60,MATCH(TRIM(LOWER(Raw_Export!H223)),Cleanup_Rules!$M$6:$M$60,0)),"UNMAPPED"))</f>
        <v>Completed</v>
      </c>
      <c r="I223" s="32" t="n">
        <f aca="false">IF(OR(A223="",Raw_Export!I223=""),"",Raw_Export!I223)</f>
        <v>46268</v>
      </c>
      <c r="J223" s="34" t="n">
        <f aca="false">IF(A223="","",IF(Raw_Export!J223="",0,IF(ISNUMBER(Raw_Export!J223),Raw_Export!J223,VALUE(SUBSTITUTE(SUBSTITUTE(Raw_Export!J223,"$",""),",","")))))</f>
        <v>141.57</v>
      </c>
      <c r="K223" s="20" t="str">
        <f aca="false">IF(A223="","",IF(COUNTIF($A$6:A223,A223)&gt;1,"Duplicate",""))</f>
        <v/>
      </c>
      <c r="L223" s="19" t="str">
        <f aca="false">IF(A223="","",IF(AND(H223="Completed",I223=""),"No completion date",IF(AND(I223&lt;&gt;"",I223&lt;B223),"Completed before created","")))</f>
        <v/>
      </c>
      <c r="M223" s="20" t="str">
        <f aca="false">IF(A223="","",IF(K223="Duplicate","No","Yes"))</f>
        <v>Yes</v>
      </c>
      <c r="N223" s="20" t="n">
        <f aca="false">IF(OR(A223="",H223&lt;&gt;"Completed",L223&lt;&gt;""),"",I223-B223)</f>
        <v>5</v>
      </c>
      <c r="O223" s="20" t="n">
        <f aca="false">IF(A223="","",IFERROR(INDEX(Cleanup_Rules!$Q$6:$Q$8,MATCH(F223,Cleanup_Rules!$P$6:$P$8,0)),""))</f>
        <v>7</v>
      </c>
      <c r="P223" s="20" t="str">
        <f aca="false">IF(OR(N223="",O223=""),"",IF(N223&lt;=O223,"Yes","No"))</f>
        <v>Yes</v>
      </c>
      <c r="Q223" s="19" t="str">
        <f aca="false">IF(A223="","",MID(IF(NOT(EXACT(TRIM(Raw_Export!C223),D223))," · property","")&amp;IF(NOT(EXACT(TRIM(Raw_Export!E223),E223))," · category","")&amp;IF(NOT(EXACT(TRIM(Raw_Export!F223),F223))," · priority","")&amp;IF(NOT(EXACT(TRIM(Raw_Export!G223),G223))," · vendor","")&amp;IF(NOT(EXACT(TRIM(Raw_Export!H223),H223))," · status","")&amp;IF(ISTEXT(Raw_Export!J223)," · cost was text",""),4,200))</f>
        <v/>
      </c>
      <c r="R223" s="20" t="n">
        <f aca="false">IF(A223="","",IF(OR(LEN(Q223)&gt;0,K223&lt;&gt;"",L223&lt;&gt;""),1,0))</f>
        <v>0</v>
      </c>
    </row>
    <row r="224" customFormat="false" ht="15" hidden="false" customHeight="false" outlineLevel="0" collapsed="false">
      <c r="A224" s="19" t="str">
        <f aca="false">IF(Raw_Export!A224="","",Raw_Export!A224)</f>
        <v>WO-24526</v>
      </c>
      <c r="B224" s="32" t="n">
        <f aca="false">IF(A224="","",Raw_Export!B224)</f>
        <v>46264</v>
      </c>
      <c r="C224" s="33" t="n">
        <f aca="false">IF(A224="","",DATE(YEAR(B224),MONTH(B224),1))</f>
        <v>46235</v>
      </c>
      <c r="D224" s="19" t="str">
        <f aca="false">IF(A224="","",IFERROR(INDEX(Cleanup_Rules!$B$6:$B$60,MATCH(TRIM(LOWER(Raw_Export!C224)),Cleanup_Rules!$A$6:$A$60,0)),"UNMAPPED"))</f>
        <v>Oakview Apartments</v>
      </c>
      <c r="E224" s="19" t="str">
        <f aca="false">IF(A224="","",IFERROR(INDEX(Cleanup_Rules!$E$6:$E$60,MATCH(TRIM(LOWER(Raw_Export!E224)),Cleanup_Rules!$D$6:$D$60,0)),"UNMAPPED"))</f>
        <v>General Repair</v>
      </c>
      <c r="F224" s="19" t="str">
        <f aca="false">IF(A224="","",IFERROR(INDEX(Cleanup_Rules!$H$6:$H$60,MATCH(TRIM(LOWER(Raw_Export!F224)),Cleanup_Rules!$G$6:$G$60,0)),"UNMAPPED"))</f>
        <v>Routine</v>
      </c>
      <c r="G224" s="19" t="str">
        <f aca="false">IF(A224="","",IFERROR(INDEX(Cleanup_Rules!$K$6:$K$60,MATCH(TRIM(LOWER(Raw_Export!G224)),Cleanup_Rules!$J$6:$J$60,0)),"UNMAPPED"))</f>
        <v>In-house Maintenance</v>
      </c>
      <c r="H224" s="19" t="str">
        <f aca="false">IF(A224="","",IFERROR(INDEX(Cleanup_Rules!$N$6:$N$60,MATCH(TRIM(LOWER(Raw_Export!H224)),Cleanup_Rules!$M$6:$M$60,0)),"UNMAPPED"))</f>
        <v>Completed</v>
      </c>
      <c r="I224" s="32" t="n">
        <f aca="false">IF(OR(A224="",Raw_Export!I224=""),"",Raw_Export!I224)</f>
        <v>46270</v>
      </c>
      <c r="J224" s="34" t="n">
        <f aca="false">IF(A224="","",IF(Raw_Export!J224="",0,IF(ISNUMBER(Raw_Export!J224),Raw_Export!J224,VALUE(SUBSTITUTE(SUBSTITUTE(Raw_Export!J224,"$",""),",","")))))</f>
        <v>52.64</v>
      </c>
      <c r="K224" s="20" t="str">
        <f aca="false">IF(A224="","",IF(COUNTIF($A$6:A224,A224)&gt;1,"Duplicate",""))</f>
        <v/>
      </c>
      <c r="L224" s="19" t="str">
        <f aca="false">IF(A224="","",IF(AND(H224="Completed",I224=""),"No completion date",IF(AND(I224&lt;&gt;"",I224&lt;B224),"Completed before created","")))</f>
        <v/>
      </c>
      <c r="M224" s="20" t="str">
        <f aca="false">IF(A224="","",IF(K224="Duplicate","No","Yes"))</f>
        <v>Yes</v>
      </c>
      <c r="N224" s="20" t="n">
        <f aca="false">IF(OR(A224="",H224&lt;&gt;"Completed",L224&lt;&gt;""),"",I224-B224)</f>
        <v>6</v>
      </c>
      <c r="O224" s="20" t="n">
        <f aca="false">IF(A224="","",IFERROR(INDEX(Cleanup_Rules!$Q$6:$Q$8,MATCH(F224,Cleanup_Rules!$P$6:$P$8,0)),""))</f>
        <v>7</v>
      </c>
      <c r="P224" s="20" t="str">
        <f aca="false">IF(OR(N224="",O224=""),"",IF(N224&lt;=O224,"Yes","No"))</f>
        <v>Yes</v>
      </c>
      <c r="Q224" s="19" t="str">
        <f aca="false">IF(A224="","",MID(IF(NOT(EXACT(TRIM(Raw_Export!C224),D224))," · property","")&amp;IF(NOT(EXACT(TRIM(Raw_Export!E224),E224))," · category","")&amp;IF(NOT(EXACT(TRIM(Raw_Export!F224),F224))," · priority","")&amp;IF(NOT(EXACT(TRIM(Raw_Export!G224),G224))," · vendor","")&amp;IF(NOT(EXACT(TRIM(Raw_Export!H224),H224))," · status","")&amp;IF(ISTEXT(Raw_Export!J224)," · cost was text",""),4,200))</f>
        <v>priority</v>
      </c>
      <c r="R224" s="20" t="n">
        <f aca="false">IF(A224="","",IF(OR(LEN(Q224)&gt;0,K224&lt;&gt;"",L224&lt;&gt;""),1,0))</f>
        <v>1</v>
      </c>
    </row>
    <row r="225" customFormat="false" ht="15" hidden="false" customHeight="false" outlineLevel="0" collapsed="false">
      <c r="A225" s="19" t="str">
        <f aca="false">IF(Raw_Export!A225="","",Raw_Export!A225)</f>
        <v>WO-24529</v>
      </c>
      <c r="B225" s="32" t="n">
        <f aca="false">IF(A225="","",Raw_Export!B225)</f>
        <v>46264</v>
      </c>
      <c r="C225" s="33" t="n">
        <f aca="false">IF(A225="","",DATE(YEAR(B225),MONTH(B225),1))</f>
        <v>46235</v>
      </c>
      <c r="D225" s="19" t="str">
        <f aca="false">IF(A225="","",IFERROR(INDEX(Cleanup_Rules!$B$6:$B$60,MATCH(TRIM(LOWER(Raw_Export!C225)),Cleanup_Rules!$A$6:$A$60,0)),"UNMAPPED"))</f>
        <v>Mill Creek Townhomes</v>
      </c>
      <c r="E225" s="19" t="str">
        <f aca="false">IF(A225="","",IFERROR(INDEX(Cleanup_Rules!$E$6:$E$60,MATCH(TRIM(LOWER(Raw_Export!E225)),Cleanup_Rules!$D$6:$D$60,0)),"UNMAPPED"))</f>
        <v>Pest Control</v>
      </c>
      <c r="F225" s="19" t="str">
        <f aca="false">IF(A225="","",IFERROR(INDEX(Cleanup_Rules!$H$6:$H$60,MATCH(TRIM(LOWER(Raw_Export!F225)),Cleanup_Rules!$G$6:$G$60,0)),"UNMAPPED"))</f>
        <v>Urgent</v>
      </c>
      <c r="G225" s="19" t="str">
        <f aca="false">IF(A225="","",IFERROR(INDEX(Cleanup_Rules!$K$6:$K$60,MATCH(TRIM(LOWER(Raw_Export!G225)),Cleanup_Rules!$J$6:$J$60,0)),"UNMAPPED"))</f>
        <v>Shield Pest Control</v>
      </c>
      <c r="H225" s="19" t="str">
        <f aca="false">IF(A225="","",IFERROR(INDEX(Cleanup_Rules!$N$6:$N$60,MATCH(TRIM(LOWER(Raw_Export!H225)),Cleanup_Rules!$M$6:$M$60,0)),"UNMAPPED"))</f>
        <v>Completed</v>
      </c>
      <c r="I225" s="32" t="n">
        <f aca="false">IF(OR(A225="",Raw_Export!I225=""),"",Raw_Export!I225)</f>
        <v>46266</v>
      </c>
      <c r="J225" s="34" t="n">
        <f aca="false">IF(A225="","",IF(Raw_Export!J225="",0,IF(ISNUMBER(Raw_Export!J225),Raw_Export!J225,VALUE(SUBSTITUTE(SUBSTITUTE(Raw_Export!J225,"$",""),",","")))))</f>
        <v>254.76</v>
      </c>
      <c r="K225" s="20" t="str">
        <f aca="false">IF(A225="","",IF(COUNTIF($A$6:A225,A225)&gt;1,"Duplicate",""))</f>
        <v/>
      </c>
      <c r="L225" s="19" t="str">
        <f aca="false">IF(A225="","",IF(AND(H225="Completed",I225=""),"No completion date",IF(AND(I225&lt;&gt;"",I225&lt;B225),"Completed before created","")))</f>
        <v/>
      </c>
      <c r="M225" s="20" t="str">
        <f aca="false">IF(A225="","",IF(K225="Duplicate","No","Yes"))</f>
        <v>Yes</v>
      </c>
      <c r="N225" s="20" t="n">
        <f aca="false">IF(OR(A225="",H225&lt;&gt;"Completed",L225&lt;&gt;""),"",I225-B225)</f>
        <v>2</v>
      </c>
      <c r="O225" s="20" t="n">
        <f aca="false">IF(A225="","",IFERROR(INDEX(Cleanup_Rules!$Q$6:$Q$8,MATCH(F225,Cleanup_Rules!$P$6:$P$8,0)),""))</f>
        <v>3</v>
      </c>
      <c r="P225" s="20" t="str">
        <f aca="false">IF(OR(N225="",O225=""),"",IF(N225&lt;=O225,"Yes","No"))</f>
        <v>Yes</v>
      </c>
      <c r="Q225" s="19" t="str">
        <f aca="false">IF(A225="","",MID(IF(NOT(EXACT(TRIM(Raw_Export!C225),D225))," · property","")&amp;IF(NOT(EXACT(TRIM(Raw_Export!E225),E225))," · category","")&amp;IF(NOT(EXACT(TRIM(Raw_Export!F225),F225))," · priority","")&amp;IF(NOT(EXACT(TRIM(Raw_Export!G225),G225))," · vendor","")&amp;IF(NOT(EXACT(TRIM(Raw_Export!H225),H225))," · status","")&amp;IF(ISTEXT(Raw_Export!J225)," · cost was text",""),4,200))</f>
        <v>status</v>
      </c>
      <c r="R225" s="20" t="n">
        <f aca="false">IF(A225="","",IF(OR(LEN(Q225)&gt;0,K225&lt;&gt;"",L225&lt;&gt;""),1,0))</f>
        <v>1</v>
      </c>
    </row>
    <row r="226" customFormat="false" ht="15" hidden="false" customHeight="false" outlineLevel="0" collapsed="false">
      <c r="A226" s="19" t="str">
        <f aca="false">IF(Raw_Export!A226="","",Raw_Export!A226)</f>
        <v>WO-24530</v>
      </c>
      <c r="B226" s="32" t="n">
        <f aca="false">IF(A226="","",Raw_Export!B226)</f>
        <v>46265</v>
      </c>
      <c r="C226" s="33" t="n">
        <f aca="false">IF(A226="","",DATE(YEAR(B226),MONTH(B226),1))</f>
        <v>46235</v>
      </c>
      <c r="D226" s="19" t="str">
        <f aca="false">IF(A226="","",IFERROR(INDEX(Cleanup_Rules!$B$6:$B$60,MATCH(TRIM(LOWER(Raw_Export!C226)),Cleanup_Rules!$A$6:$A$60,0)),"UNMAPPED"))</f>
        <v>Oakview Apartments</v>
      </c>
      <c r="E226" s="19" t="str">
        <f aca="false">IF(A226="","",IFERROR(INDEX(Cleanup_Rules!$E$6:$E$60,MATCH(TRIM(LOWER(Raw_Export!E226)),Cleanup_Rules!$D$6:$D$60,0)),"UNMAPPED"))</f>
        <v>Plumbing</v>
      </c>
      <c r="F226" s="19" t="str">
        <f aca="false">IF(A226="","",IFERROR(INDEX(Cleanup_Rules!$H$6:$H$60,MATCH(TRIM(LOWER(Raw_Export!F226)),Cleanup_Rules!$G$6:$G$60,0)),"UNMAPPED"))</f>
        <v>Routine</v>
      </c>
      <c r="G226" s="19" t="str">
        <f aca="false">IF(A226="","",IFERROR(INDEX(Cleanup_Rules!$K$6:$K$60,MATCH(TRIM(LOWER(Raw_Export!G226)),Cleanup_Rules!$J$6:$J$60,0)),"UNMAPPED"))</f>
        <v>In-house Maintenance</v>
      </c>
      <c r="H226" s="19" t="str">
        <f aca="false">IF(A226="","",IFERROR(INDEX(Cleanup_Rules!$N$6:$N$60,MATCH(TRIM(LOWER(Raw_Export!H226)),Cleanup_Rules!$M$6:$M$60,0)),"UNMAPPED"))</f>
        <v>Completed</v>
      </c>
      <c r="I226" s="32" t="n">
        <f aca="false">IF(OR(A226="",Raw_Export!I226=""),"",Raw_Export!I226)</f>
        <v>46272</v>
      </c>
      <c r="J226" s="34" t="n">
        <f aca="false">IF(A226="","",IF(Raw_Export!J226="",0,IF(ISNUMBER(Raw_Export!J226),Raw_Export!J226,VALUE(SUBSTITUTE(SUBSTITUTE(Raw_Export!J226,"$",""),",","")))))</f>
        <v>0</v>
      </c>
      <c r="K226" s="20" t="str">
        <f aca="false">IF(A226="","",IF(COUNTIF($A$6:A226,A226)&gt;1,"Duplicate",""))</f>
        <v/>
      </c>
      <c r="L226" s="19" t="str">
        <f aca="false">IF(A226="","",IF(AND(H226="Completed",I226=""),"No completion date",IF(AND(I226&lt;&gt;"",I226&lt;B226),"Completed before created","")))</f>
        <v/>
      </c>
      <c r="M226" s="20" t="str">
        <f aca="false">IF(A226="","",IF(K226="Duplicate","No","Yes"))</f>
        <v>Yes</v>
      </c>
      <c r="N226" s="20" t="n">
        <f aca="false">IF(OR(A226="",H226&lt;&gt;"Completed",L226&lt;&gt;""),"",I226-B226)</f>
        <v>7</v>
      </c>
      <c r="O226" s="20" t="n">
        <f aca="false">IF(A226="","",IFERROR(INDEX(Cleanup_Rules!$Q$6:$Q$8,MATCH(F226,Cleanup_Rules!$P$6:$P$8,0)),""))</f>
        <v>7</v>
      </c>
      <c r="P226" s="20" t="str">
        <f aca="false">IF(OR(N226="",O226=""),"",IF(N226&lt;=O226,"Yes","No"))</f>
        <v>Yes</v>
      </c>
      <c r="Q226" s="19" t="str">
        <f aca="false">IF(A226="","",MID(IF(NOT(EXACT(TRIM(Raw_Export!C226),D226))," · property","")&amp;IF(NOT(EXACT(TRIM(Raw_Export!E226),E226))," · category","")&amp;IF(NOT(EXACT(TRIM(Raw_Export!F226),F226))," · priority","")&amp;IF(NOT(EXACT(TRIM(Raw_Export!G226),G226))," · vendor","")&amp;IF(NOT(EXACT(TRIM(Raw_Export!H226),H226))," · status","")&amp;IF(ISTEXT(Raw_Export!J226)," · cost was text",""),4,200))</f>
        <v>property · vendor</v>
      </c>
      <c r="R226" s="20" t="n">
        <f aca="false">IF(A226="","",IF(OR(LEN(Q226)&gt;0,K226&lt;&gt;"",L226&lt;&gt;""),1,0))</f>
        <v>1</v>
      </c>
    </row>
    <row r="227" customFormat="false" ht="15" hidden="false" customHeight="false" outlineLevel="0" collapsed="false">
      <c r="A227" s="19" t="str">
        <f aca="false">IF(Raw_Export!A227="","",Raw_Export!A227)</f>
        <v>WO-24530</v>
      </c>
      <c r="B227" s="32" t="n">
        <f aca="false">IF(A227="","",Raw_Export!B227)</f>
        <v>46265</v>
      </c>
      <c r="C227" s="33" t="n">
        <f aca="false">IF(A227="","",DATE(YEAR(B227),MONTH(B227),1))</f>
        <v>46235</v>
      </c>
      <c r="D227" s="19" t="str">
        <f aca="false">IF(A227="","",IFERROR(INDEX(Cleanup_Rules!$B$6:$B$60,MATCH(TRIM(LOWER(Raw_Export!C227)),Cleanup_Rules!$A$6:$A$60,0)),"UNMAPPED"))</f>
        <v>Oakview Apartments</v>
      </c>
      <c r="E227" s="19" t="str">
        <f aca="false">IF(A227="","",IFERROR(INDEX(Cleanup_Rules!$E$6:$E$60,MATCH(TRIM(LOWER(Raw_Export!E227)),Cleanup_Rules!$D$6:$D$60,0)),"UNMAPPED"))</f>
        <v>Plumbing</v>
      </c>
      <c r="F227" s="19" t="str">
        <f aca="false">IF(A227="","",IFERROR(INDEX(Cleanup_Rules!$H$6:$H$60,MATCH(TRIM(LOWER(Raw_Export!F227)),Cleanup_Rules!$G$6:$G$60,0)),"UNMAPPED"))</f>
        <v>Routine</v>
      </c>
      <c r="G227" s="19" t="str">
        <f aca="false">IF(A227="","",IFERROR(INDEX(Cleanup_Rules!$K$6:$K$60,MATCH(TRIM(LOWER(Raw_Export!G227)),Cleanup_Rules!$J$6:$J$60,0)),"UNMAPPED"))</f>
        <v>In-house Maintenance</v>
      </c>
      <c r="H227" s="19" t="str">
        <f aca="false">IF(A227="","",IFERROR(INDEX(Cleanup_Rules!$N$6:$N$60,MATCH(TRIM(LOWER(Raw_Export!H227)),Cleanup_Rules!$M$6:$M$60,0)),"UNMAPPED"))</f>
        <v>Completed</v>
      </c>
      <c r="I227" s="32" t="n">
        <f aca="false">IF(OR(A227="",Raw_Export!I227=""),"",Raw_Export!I227)</f>
        <v>46272</v>
      </c>
      <c r="J227" s="34" t="n">
        <f aca="false">IF(A227="","",IF(Raw_Export!J227="",0,IF(ISNUMBER(Raw_Export!J227),Raw_Export!J227,VALUE(SUBSTITUTE(SUBSTITUTE(Raw_Export!J227,"$",""),",","")))))</f>
        <v>0</v>
      </c>
      <c r="K227" s="20" t="str">
        <f aca="false">IF(A227="","",IF(COUNTIF($A$6:A227,A227)&gt;1,"Duplicate",""))</f>
        <v>Duplicate</v>
      </c>
      <c r="L227" s="19" t="str">
        <f aca="false">IF(A227="","",IF(AND(H227="Completed",I227=""),"No completion date",IF(AND(I227&lt;&gt;"",I227&lt;B227),"Completed before created","")))</f>
        <v/>
      </c>
      <c r="M227" s="20" t="str">
        <f aca="false">IF(A227="","",IF(K227="Duplicate","No","Yes"))</f>
        <v>No</v>
      </c>
      <c r="N227" s="20" t="n">
        <f aca="false">IF(OR(A227="",H227&lt;&gt;"Completed",L227&lt;&gt;""),"",I227-B227)</f>
        <v>7</v>
      </c>
      <c r="O227" s="20" t="n">
        <f aca="false">IF(A227="","",IFERROR(INDEX(Cleanup_Rules!$Q$6:$Q$8,MATCH(F227,Cleanup_Rules!$P$6:$P$8,0)),""))</f>
        <v>7</v>
      </c>
      <c r="P227" s="20" t="str">
        <f aca="false">IF(OR(N227="",O227=""),"",IF(N227&lt;=O227,"Yes","No"))</f>
        <v>Yes</v>
      </c>
      <c r="Q227" s="19" t="str">
        <f aca="false">IF(A227="","",MID(IF(NOT(EXACT(TRIM(Raw_Export!C227),D227))," · property","")&amp;IF(NOT(EXACT(TRIM(Raw_Export!E227),E227))," · category","")&amp;IF(NOT(EXACT(TRIM(Raw_Export!F227),F227))," · priority","")&amp;IF(NOT(EXACT(TRIM(Raw_Export!G227),G227))," · vendor","")&amp;IF(NOT(EXACT(TRIM(Raw_Export!H227),H227))," · status","")&amp;IF(ISTEXT(Raw_Export!J227)," · cost was text",""),4,200))</f>
        <v>property · vendor</v>
      </c>
      <c r="R227" s="20" t="n">
        <f aca="false">IF(A227="","",IF(OR(LEN(Q227)&gt;0,K227&lt;&gt;"",L227&lt;&gt;""),1,0))</f>
        <v>1</v>
      </c>
    </row>
    <row r="228" customFormat="false" ht="15" hidden="false" customHeight="false" outlineLevel="0" collapsed="false">
      <c r="A228" s="19" t="str">
        <f aca="false">IF(Raw_Export!A228="","",Raw_Export!A228)</f>
        <v>WO-24533</v>
      </c>
      <c r="B228" s="32" t="n">
        <f aca="false">IF(A228="","",Raw_Export!B228)</f>
        <v>46265</v>
      </c>
      <c r="C228" s="33" t="n">
        <f aca="false">IF(A228="","",DATE(YEAR(B228),MONTH(B228),1))</f>
        <v>46235</v>
      </c>
      <c r="D228" s="19" t="str">
        <f aca="false">IF(A228="","",IFERROR(INDEX(Cleanup_Rules!$B$6:$B$60,MATCH(TRIM(LOWER(Raw_Export!C228)),Cleanup_Rules!$A$6:$A$60,0)),"UNMAPPED"))</f>
        <v>Oakview Apartments</v>
      </c>
      <c r="E228" s="19" t="str">
        <f aca="false">IF(A228="","",IFERROR(INDEX(Cleanup_Rules!$E$6:$E$60,MATCH(TRIM(LOWER(Raw_Export!E228)),Cleanup_Rules!$D$6:$D$60,0)),"UNMAPPED"))</f>
        <v>Plumbing</v>
      </c>
      <c r="F228" s="19" t="str">
        <f aca="false">IF(A228="","",IFERROR(INDEX(Cleanup_Rules!$H$6:$H$60,MATCH(TRIM(LOWER(Raw_Export!F228)),Cleanup_Rules!$G$6:$G$60,0)),"UNMAPPED"))</f>
        <v>Routine</v>
      </c>
      <c r="G228" s="19" t="str">
        <f aca="false">IF(A228="","",IFERROR(INDEX(Cleanup_Rules!$K$6:$K$60,MATCH(TRIM(LOWER(Raw_Export!G228)),Cleanup_Rules!$J$6:$J$60,0)),"UNMAPPED"))</f>
        <v>In-house Maintenance</v>
      </c>
      <c r="H228" s="19" t="str">
        <f aca="false">IF(A228="","",IFERROR(INDEX(Cleanup_Rules!$N$6:$N$60,MATCH(TRIM(LOWER(Raw_Export!H228)),Cleanup_Rules!$M$6:$M$60,0)),"UNMAPPED"))</f>
        <v>Completed</v>
      </c>
      <c r="I228" s="32" t="n">
        <f aca="false">IF(OR(A228="",Raw_Export!I228=""),"",Raw_Export!I228)</f>
        <v>46269</v>
      </c>
      <c r="J228" s="34" t="n">
        <f aca="false">IF(A228="","",IF(Raw_Export!J228="",0,IF(ISNUMBER(Raw_Export!J228),Raw_Export!J228,VALUE(SUBSTITUTE(SUBSTITUTE(Raw_Export!J228,"$",""),",","")))))</f>
        <v>57.03</v>
      </c>
      <c r="K228" s="20" t="str">
        <f aca="false">IF(A228="","",IF(COUNTIF($A$6:A228,A228)&gt;1,"Duplicate",""))</f>
        <v/>
      </c>
      <c r="L228" s="19" t="str">
        <f aca="false">IF(A228="","",IF(AND(H228="Completed",I228=""),"No completion date",IF(AND(I228&lt;&gt;"",I228&lt;B228),"Completed before created","")))</f>
        <v/>
      </c>
      <c r="M228" s="20" t="str">
        <f aca="false">IF(A228="","",IF(K228="Duplicate","No","Yes"))</f>
        <v>Yes</v>
      </c>
      <c r="N228" s="20" t="n">
        <f aca="false">IF(OR(A228="",H228&lt;&gt;"Completed",L228&lt;&gt;""),"",I228-B228)</f>
        <v>4</v>
      </c>
      <c r="O228" s="20" t="n">
        <f aca="false">IF(A228="","",IFERROR(INDEX(Cleanup_Rules!$Q$6:$Q$8,MATCH(F228,Cleanup_Rules!$P$6:$P$8,0)),""))</f>
        <v>7</v>
      </c>
      <c r="P228" s="20" t="str">
        <f aca="false">IF(OR(N228="",O228=""),"",IF(N228&lt;=O228,"Yes","No"))</f>
        <v>Yes</v>
      </c>
      <c r="Q228" s="19" t="str">
        <f aca="false">IF(A228="","",MID(IF(NOT(EXACT(TRIM(Raw_Export!C228),D228))," · property","")&amp;IF(NOT(EXACT(TRIM(Raw_Export!E228),E228))," · category","")&amp;IF(NOT(EXACT(TRIM(Raw_Export!F228),F228))," · priority","")&amp;IF(NOT(EXACT(TRIM(Raw_Export!G228),G228))," · vendor","")&amp;IF(NOT(EXACT(TRIM(Raw_Export!H228),H228))," · status","")&amp;IF(ISTEXT(Raw_Export!J228)," · cost was text",""),4,200))</f>
        <v>cost was text</v>
      </c>
      <c r="R228" s="20" t="n">
        <f aca="false">IF(A228="","",IF(OR(LEN(Q228)&gt;0,K228&lt;&gt;"",L228&lt;&gt;""),1,0))</f>
        <v>1</v>
      </c>
    </row>
    <row r="229" customFormat="false" ht="15" hidden="false" customHeight="false" outlineLevel="0" collapsed="false">
      <c r="A229" s="19" t="str">
        <f aca="false">IF(Raw_Export!A229="","",Raw_Export!A229)</f>
        <v>WO-24535</v>
      </c>
      <c r="B229" s="32" t="n">
        <f aca="false">IF(A229="","",Raw_Export!B229)</f>
        <v>46265</v>
      </c>
      <c r="C229" s="33" t="n">
        <f aca="false">IF(A229="","",DATE(YEAR(B229),MONTH(B229),1))</f>
        <v>46235</v>
      </c>
      <c r="D229" s="19" t="str">
        <f aca="false">IF(A229="","",IFERROR(INDEX(Cleanup_Rules!$B$6:$B$60,MATCH(TRIM(LOWER(Raw_Export!C229)),Cleanup_Rules!$A$6:$A$60,0)),"UNMAPPED"))</f>
        <v>Oakview Apartments</v>
      </c>
      <c r="E229" s="19" t="str">
        <f aca="false">IF(A229="","",IFERROR(INDEX(Cleanup_Rules!$E$6:$E$60,MATCH(TRIM(LOWER(Raw_Export!E229)),Cleanup_Rules!$D$6:$D$60,0)),"UNMAPPED"))</f>
        <v>Plumbing</v>
      </c>
      <c r="F229" s="19" t="str">
        <f aca="false">IF(A229="","",IFERROR(INDEX(Cleanup_Rules!$H$6:$H$60,MATCH(TRIM(LOWER(Raw_Export!F229)),Cleanup_Rules!$G$6:$G$60,0)),"UNMAPPED"))</f>
        <v>Urgent</v>
      </c>
      <c r="G229" s="19" t="str">
        <f aca="false">IF(A229="","",IFERROR(INDEX(Cleanup_Rules!$K$6:$K$60,MATCH(TRIM(LOWER(Raw_Export!G229)),Cleanup_Rules!$J$6:$J$60,0)),"UNMAPPED"))</f>
        <v>In-house Maintenance</v>
      </c>
      <c r="H229" s="19" t="str">
        <f aca="false">IF(A229="","",IFERROR(INDEX(Cleanup_Rules!$N$6:$N$60,MATCH(TRIM(LOWER(Raw_Export!H229)),Cleanup_Rules!$M$6:$M$60,0)),"UNMAPPED"))</f>
        <v>Completed</v>
      </c>
      <c r="I229" s="32" t="n">
        <f aca="false">IF(OR(A229="",Raw_Export!I229=""),"",Raw_Export!I229)</f>
        <v>46265</v>
      </c>
      <c r="J229" s="34" t="n">
        <f aca="false">IF(A229="","",IF(Raw_Export!J229="",0,IF(ISNUMBER(Raw_Export!J229),Raw_Export!J229,VALUE(SUBSTITUTE(SUBSTITUTE(Raw_Export!J229,"$",""),",","")))))</f>
        <v>0</v>
      </c>
      <c r="K229" s="20" t="str">
        <f aca="false">IF(A229="","",IF(COUNTIF($A$6:A229,A229)&gt;1,"Duplicate",""))</f>
        <v/>
      </c>
      <c r="L229" s="19" t="str">
        <f aca="false">IF(A229="","",IF(AND(H229="Completed",I229=""),"No completion date",IF(AND(I229&lt;&gt;"",I229&lt;B229),"Completed before created","")))</f>
        <v/>
      </c>
      <c r="M229" s="20" t="str">
        <f aca="false">IF(A229="","",IF(K229="Duplicate","No","Yes"))</f>
        <v>Yes</v>
      </c>
      <c r="N229" s="20" t="n">
        <f aca="false">IF(OR(A229="",H229&lt;&gt;"Completed",L229&lt;&gt;""),"",I229-B229)</f>
        <v>0</v>
      </c>
      <c r="O229" s="20" t="n">
        <f aca="false">IF(A229="","",IFERROR(INDEX(Cleanup_Rules!$Q$6:$Q$8,MATCH(F229,Cleanup_Rules!$P$6:$P$8,0)),""))</f>
        <v>3</v>
      </c>
      <c r="P229" s="20" t="str">
        <f aca="false">IF(OR(N229="",O229=""),"",IF(N229&lt;=O229,"Yes","No"))</f>
        <v>Yes</v>
      </c>
      <c r="Q229" s="19" t="str">
        <f aca="false">IF(A229="","",MID(IF(NOT(EXACT(TRIM(Raw_Export!C229),D229))," · property","")&amp;IF(NOT(EXACT(TRIM(Raw_Export!E229),E229))," · category","")&amp;IF(NOT(EXACT(TRIM(Raw_Export!F229),F229))," · priority","")&amp;IF(NOT(EXACT(TRIM(Raw_Export!G229),G229))," · vendor","")&amp;IF(NOT(EXACT(TRIM(Raw_Export!H229),H229))," · status","")&amp;IF(ISTEXT(Raw_Export!J229)," · cost was text",""),4,200))</f>
        <v>category</v>
      </c>
      <c r="R229" s="20" t="n">
        <f aca="false">IF(A229="","",IF(OR(LEN(Q229)&gt;0,K229&lt;&gt;"",L229&lt;&gt;""),1,0))</f>
        <v>1</v>
      </c>
    </row>
    <row r="230" customFormat="false" ht="15" hidden="false" customHeight="false" outlineLevel="0" collapsed="false">
      <c r="A230" s="19" t="str">
        <f aca="false">IF(Raw_Export!A230="","",Raw_Export!A230)</f>
        <v>WO-24538</v>
      </c>
      <c r="B230" s="32" t="n">
        <f aca="false">IF(A230="","",Raw_Export!B230)</f>
        <v>46265</v>
      </c>
      <c r="C230" s="33" t="n">
        <f aca="false">IF(A230="","",DATE(YEAR(B230),MONTH(B230),1))</f>
        <v>46235</v>
      </c>
      <c r="D230" s="19" t="str">
        <f aca="false">IF(A230="","",IFERROR(INDEX(Cleanup_Rules!$B$6:$B$60,MATCH(TRIM(LOWER(Raw_Export!C230)),Cleanup_Rules!$A$6:$A$60,0)),"UNMAPPED"))</f>
        <v>Oakview Apartments</v>
      </c>
      <c r="E230" s="19" t="str">
        <f aca="false">IF(A230="","",IFERROR(INDEX(Cleanup_Rules!$E$6:$E$60,MATCH(TRIM(LOWER(Raw_Export!E230)),Cleanup_Rules!$D$6:$D$60,0)),"UNMAPPED"))</f>
        <v>Electrical</v>
      </c>
      <c r="F230" s="19" t="str">
        <f aca="false">IF(A230="","",IFERROR(INDEX(Cleanup_Rules!$H$6:$H$60,MATCH(TRIM(LOWER(Raw_Export!F230)),Cleanup_Rules!$G$6:$G$60,0)),"UNMAPPED"))</f>
        <v>Urgent</v>
      </c>
      <c r="G230" s="19" t="str">
        <f aca="false">IF(A230="","",IFERROR(INDEX(Cleanup_Rules!$K$6:$K$60,MATCH(TRIM(LOWER(Raw_Export!G230)),Cleanup_Rules!$J$6:$J$60,0)),"UNMAPPED"))</f>
        <v>In-house Maintenance</v>
      </c>
      <c r="H230" s="19" t="str">
        <f aca="false">IF(A230="","",IFERROR(INDEX(Cleanup_Rules!$N$6:$N$60,MATCH(TRIM(LOWER(Raw_Export!H230)),Cleanup_Rules!$M$6:$M$60,0)),"UNMAPPED"))</f>
        <v>Completed</v>
      </c>
      <c r="I230" s="32" t="n">
        <f aca="false">IF(OR(A230="",Raw_Export!I230=""),"",Raw_Export!I230)</f>
        <v>46266</v>
      </c>
      <c r="J230" s="34" t="n">
        <f aca="false">IF(A230="","",IF(Raw_Export!J230="",0,IF(ISNUMBER(Raw_Export!J230),Raw_Export!J230,VALUE(SUBSTITUTE(SUBSTITUTE(Raw_Export!J230,"$",""),",","")))))</f>
        <v>0</v>
      </c>
      <c r="K230" s="20" t="str">
        <f aca="false">IF(A230="","",IF(COUNTIF($A$6:A230,A230)&gt;1,"Duplicate",""))</f>
        <v/>
      </c>
      <c r="L230" s="19" t="str">
        <f aca="false">IF(A230="","",IF(AND(H230="Completed",I230=""),"No completion date",IF(AND(I230&lt;&gt;"",I230&lt;B230),"Completed before created","")))</f>
        <v/>
      </c>
      <c r="M230" s="20" t="str">
        <f aca="false">IF(A230="","",IF(K230="Duplicate","No","Yes"))</f>
        <v>Yes</v>
      </c>
      <c r="N230" s="20" t="n">
        <f aca="false">IF(OR(A230="",H230&lt;&gt;"Completed",L230&lt;&gt;""),"",I230-B230)</f>
        <v>1</v>
      </c>
      <c r="O230" s="20" t="n">
        <f aca="false">IF(A230="","",IFERROR(INDEX(Cleanup_Rules!$Q$6:$Q$8,MATCH(F230,Cleanup_Rules!$P$6:$P$8,0)),""))</f>
        <v>3</v>
      </c>
      <c r="P230" s="20" t="str">
        <f aca="false">IF(OR(N230="",O230=""),"",IF(N230&lt;=O230,"Yes","No"))</f>
        <v>Yes</v>
      </c>
      <c r="Q230" s="19" t="str">
        <f aca="false">IF(A230="","",MID(IF(NOT(EXACT(TRIM(Raw_Export!C230),D230))," · property","")&amp;IF(NOT(EXACT(TRIM(Raw_Export!E230),E230))," · category","")&amp;IF(NOT(EXACT(TRIM(Raw_Export!F230),F230))," · priority","")&amp;IF(NOT(EXACT(TRIM(Raw_Export!G230),G230))," · vendor","")&amp;IF(NOT(EXACT(TRIM(Raw_Export!H230),H230))," · status","")&amp;IF(ISTEXT(Raw_Export!J230)," · cost was text",""),4,200))</f>
        <v>priority</v>
      </c>
      <c r="R230" s="20" t="n">
        <f aca="false">IF(A230="","",IF(OR(LEN(Q230)&gt;0,K230&lt;&gt;"",L230&lt;&gt;""),1,0))</f>
        <v>1</v>
      </c>
    </row>
    <row r="231" customFormat="false" ht="15" hidden="false" customHeight="false" outlineLevel="0" collapsed="false">
      <c r="A231" s="19" t="str">
        <f aca="false">IF(Raw_Export!A231="","",Raw_Export!A231)</f>
        <v>WO-24541</v>
      </c>
      <c r="B231" s="32" t="n">
        <f aca="false">IF(A231="","",Raw_Export!B231)</f>
        <v>46265</v>
      </c>
      <c r="C231" s="33" t="n">
        <f aca="false">IF(A231="","",DATE(YEAR(B231),MONTH(B231),1))</f>
        <v>46235</v>
      </c>
      <c r="D231" s="19" t="str">
        <f aca="false">IF(A231="","",IFERROR(INDEX(Cleanup_Rules!$B$6:$B$60,MATCH(TRIM(LOWER(Raw_Export!C231)),Cleanup_Rules!$A$6:$A$60,0)),"UNMAPPED"))</f>
        <v>Oakview Apartments</v>
      </c>
      <c r="E231" s="19" t="str">
        <f aca="false">IF(A231="","",IFERROR(INDEX(Cleanup_Rules!$E$6:$E$60,MATCH(TRIM(LOWER(Raw_Export!E231)),Cleanup_Rules!$D$6:$D$60,0)),"UNMAPPED"))</f>
        <v>Appliance</v>
      </c>
      <c r="F231" s="19" t="str">
        <f aca="false">IF(A231="","",IFERROR(INDEX(Cleanup_Rules!$H$6:$H$60,MATCH(TRIM(LOWER(Raw_Export!F231)),Cleanup_Rules!$G$6:$G$60,0)),"UNMAPPED"))</f>
        <v>Routine</v>
      </c>
      <c r="G231" s="19" t="str">
        <f aca="false">IF(A231="","",IFERROR(INDEX(Cleanup_Rules!$K$6:$K$60,MATCH(TRIM(LOWER(Raw_Export!G231)),Cleanup_Rules!$J$6:$J$60,0)),"UNMAPPED"))</f>
        <v>In-house Maintenance</v>
      </c>
      <c r="H231" s="19" t="str">
        <f aca="false">IF(A231="","",IFERROR(INDEX(Cleanup_Rules!$N$6:$N$60,MATCH(TRIM(LOWER(Raw_Export!H231)),Cleanup_Rules!$M$6:$M$60,0)),"UNMAPPED"))</f>
        <v>Completed</v>
      </c>
      <c r="I231" s="32" t="n">
        <f aca="false">IF(OR(A231="",Raw_Export!I231=""),"",Raw_Export!I231)</f>
        <v>46271</v>
      </c>
      <c r="J231" s="34" t="n">
        <f aca="false">IF(A231="","",IF(Raw_Export!J231="",0,IF(ISNUMBER(Raw_Export!J231),Raw_Export!J231,VALUE(SUBSTITUTE(SUBSTITUTE(Raw_Export!J231,"$",""),",","")))))</f>
        <v>0</v>
      </c>
      <c r="K231" s="20" t="str">
        <f aca="false">IF(A231="","",IF(COUNTIF($A$6:A231,A231)&gt;1,"Duplicate",""))</f>
        <v/>
      </c>
      <c r="L231" s="19" t="str">
        <f aca="false">IF(A231="","",IF(AND(H231="Completed",I231=""),"No completion date",IF(AND(I231&lt;&gt;"",I231&lt;B231),"Completed before created","")))</f>
        <v/>
      </c>
      <c r="M231" s="20" t="str">
        <f aca="false">IF(A231="","",IF(K231="Duplicate","No","Yes"))</f>
        <v>Yes</v>
      </c>
      <c r="N231" s="20" t="n">
        <f aca="false">IF(OR(A231="",H231&lt;&gt;"Completed",L231&lt;&gt;""),"",I231-B231)</f>
        <v>6</v>
      </c>
      <c r="O231" s="20" t="n">
        <f aca="false">IF(A231="","",IFERROR(INDEX(Cleanup_Rules!$Q$6:$Q$8,MATCH(F231,Cleanup_Rules!$P$6:$P$8,0)),""))</f>
        <v>7</v>
      </c>
      <c r="P231" s="20" t="str">
        <f aca="false">IF(OR(N231="",O231=""),"",IF(N231&lt;=O231,"Yes","No"))</f>
        <v>Yes</v>
      </c>
      <c r="Q231" s="19" t="str">
        <f aca="false">IF(A231="","",MID(IF(NOT(EXACT(TRIM(Raw_Export!C231),D231))," · property","")&amp;IF(NOT(EXACT(TRIM(Raw_Export!E231),E231))," · category","")&amp;IF(NOT(EXACT(TRIM(Raw_Export!F231),F231))," · priority","")&amp;IF(NOT(EXACT(TRIM(Raw_Export!G231),G231))," · vendor","")&amp;IF(NOT(EXACT(TRIM(Raw_Export!H231),H231))," · status","")&amp;IF(ISTEXT(Raw_Export!J231)," · cost was text",""),4,200))</f>
        <v/>
      </c>
      <c r="R231" s="20" t="n">
        <f aca="false">IF(A231="","",IF(OR(LEN(Q231)&gt;0,K231&lt;&gt;"",L231&lt;&gt;""),1,0))</f>
        <v>0</v>
      </c>
    </row>
    <row r="232" customFormat="false" ht="15" hidden="false" customHeight="false" outlineLevel="0" collapsed="false">
      <c r="A232" s="19" t="str">
        <f aca="false">IF(Raw_Export!A232="","",Raw_Export!A232)</f>
        <v>WO-24543</v>
      </c>
      <c r="B232" s="32" t="n">
        <f aca="false">IF(A232="","",Raw_Export!B232)</f>
        <v>46265</v>
      </c>
      <c r="C232" s="33" t="n">
        <f aca="false">IF(A232="","",DATE(YEAR(B232),MONTH(B232),1))</f>
        <v>46235</v>
      </c>
      <c r="D232" s="19" t="str">
        <f aca="false">IF(A232="","",IFERROR(INDEX(Cleanup_Rules!$B$6:$B$60,MATCH(TRIM(LOWER(Raw_Export!C232)),Cleanup_Rules!$A$6:$A$60,0)),"UNMAPPED"))</f>
        <v>Cedar Ridge Apartments</v>
      </c>
      <c r="E232" s="19" t="str">
        <f aca="false">IF(A232="","",IFERROR(INDEX(Cleanup_Rules!$E$6:$E$60,MATCH(TRIM(LOWER(Raw_Export!E232)),Cleanup_Rules!$D$6:$D$60,0)),"UNMAPPED"))</f>
        <v>Plumbing</v>
      </c>
      <c r="F232" s="19" t="str">
        <f aca="false">IF(A232="","",IFERROR(INDEX(Cleanup_Rules!$H$6:$H$60,MATCH(TRIM(LOWER(Raw_Export!F232)),Cleanup_Rules!$G$6:$G$60,0)),"UNMAPPED"))</f>
        <v>Urgent</v>
      </c>
      <c r="G232" s="19" t="str">
        <f aca="false">IF(A232="","",IFERROR(INDEX(Cleanup_Rules!$K$6:$K$60,MATCH(TRIM(LOWER(Raw_Export!G232)),Cleanup_Rules!$J$6:$J$60,0)),"UNMAPPED"))</f>
        <v>In-house Maintenance</v>
      </c>
      <c r="H232" s="19" t="str">
        <f aca="false">IF(A232="","",IFERROR(INDEX(Cleanup_Rules!$N$6:$N$60,MATCH(TRIM(LOWER(Raw_Export!H232)),Cleanup_Rules!$M$6:$M$60,0)),"UNMAPPED"))</f>
        <v>Completed</v>
      </c>
      <c r="I232" s="32" t="n">
        <f aca="false">IF(OR(A232="",Raw_Export!I232=""),"",Raw_Export!I232)</f>
        <v>46266</v>
      </c>
      <c r="J232" s="34" t="n">
        <f aca="false">IF(A232="","",IF(Raw_Export!J232="",0,IF(ISNUMBER(Raw_Export!J232),Raw_Export!J232,VALUE(SUBSTITUTE(SUBSTITUTE(Raw_Export!J232,"$",""),",","")))))</f>
        <v>0</v>
      </c>
      <c r="K232" s="20" t="str">
        <f aca="false">IF(A232="","",IF(COUNTIF($A$6:A232,A232)&gt;1,"Duplicate",""))</f>
        <v/>
      </c>
      <c r="L232" s="19" t="str">
        <f aca="false">IF(A232="","",IF(AND(H232="Completed",I232=""),"No completion date",IF(AND(I232&lt;&gt;"",I232&lt;B232),"Completed before created","")))</f>
        <v/>
      </c>
      <c r="M232" s="20" t="str">
        <f aca="false">IF(A232="","",IF(K232="Duplicate","No","Yes"))</f>
        <v>Yes</v>
      </c>
      <c r="N232" s="20" t="n">
        <f aca="false">IF(OR(A232="",H232&lt;&gt;"Completed",L232&lt;&gt;""),"",I232-B232)</f>
        <v>1</v>
      </c>
      <c r="O232" s="20" t="n">
        <f aca="false">IF(A232="","",IFERROR(INDEX(Cleanup_Rules!$Q$6:$Q$8,MATCH(F232,Cleanup_Rules!$P$6:$P$8,0)),""))</f>
        <v>3</v>
      </c>
      <c r="P232" s="20" t="str">
        <f aca="false">IF(OR(N232="",O232=""),"",IF(N232&lt;=O232,"Yes","No"))</f>
        <v>Yes</v>
      </c>
      <c r="Q232" s="19" t="str">
        <f aca="false">IF(A232="","",MID(IF(NOT(EXACT(TRIM(Raw_Export!C232),D232))," · property","")&amp;IF(NOT(EXACT(TRIM(Raw_Export!E232),E232))," · category","")&amp;IF(NOT(EXACT(TRIM(Raw_Export!F232),F232))," · priority","")&amp;IF(NOT(EXACT(TRIM(Raw_Export!G232),G232))," · vendor","")&amp;IF(NOT(EXACT(TRIM(Raw_Export!H232),H232))," · status","")&amp;IF(ISTEXT(Raw_Export!J232)," · cost was text",""),4,200))</f>
        <v/>
      </c>
      <c r="R232" s="20" t="n">
        <f aca="false">IF(A232="","",IF(OR(LEN(Q232)&gt;0,K232&lt;&gt;"",L232&lt;&gt;""),1,0))</f>
        <v>0</v>
      </c>
    </row>
    <row r="233" customFormat="false" ht="15" hidden="false" customHeight="false" outlineLevel="0" collapsed="false">
      <c r="A233" s="19" t="str">
        <f aca="false">IF(Raw_Export!A233="","",Raw_Export!A233)</f>
        <v>WO-24545</v>
      </c>
      <c r="B233" s="32" t="n">
        <f aca="false">IF(A233="","",Raw_Export!B233)</f>
        <v>46266</v>
      </c>
      <c r="C233" s="33" t="n">
        <f aca="false">IF(A233="","",DATE(YEAR(B233),MONTH(B233),1))</f>
        <v>46266</v>
      </c>
      <c r="D233" s="19" t="str">
        <f aca="false">IF(A233="","",IFERROR(INDEX(Cleanup_Rules!$B$6:$B$60,MATCH(TRIM(LOWER(Raw_Export!C233)),Cleanup_Rules!$A$6:$A$60,0)),"UNMAPPED"))</f>
        <v>Oakview Apartments</v>
      </c>
      <c r="E233" s="19" t="str">
        <f aca="false">IF(A233="","",IFERROR(INDEX(Cleanup_Rules!$E$6:$E$60,MATCH(TRIM(LOWER(Raw_Export!E233)),Cleanup_Rules!$D$6:$D$60,0)),"UNMAPPED"))</f>
        <v>HVAC</v>
      </c>
      <c r="F233" s="19" t="str">
        <f aca="false">IF(A233="","",IFERROR(INDEX(Cleanup_Rules!$H$6:$H$60,MATCH(TRIM(LOWER(Raw_Export!F233)),Cleanup_Rules!$G$6:$G$60,0)),"UNMAPPED"))</f>
        <v>Routine</v>
      </c>
      <c r="G233" s="19" t="str">
        <f aca="false">IF(A233="","",IFERROR(INDEX(Cleanup_Rules!$K$6:$K$60,MATCH(TRIM(LOWER(Raw_Export!G233)),Cleanup_Rules!$J$6:$J$60,0)),"UNMAPPED"))</f>
        <v>CoolAir HVAC</v>
      </c>
      <c r="H233" s="19" t="str">
        <f aca="false">IF(A233="","",IFERROR(INDEX(Cleanup_Rules!$N$6:$N$60,MATCH(TRIM(LOWER(Raw_Export!H233)),Cleanup_Rules!$M$6:$M$60,0)),"UNMAPPED"))</f>
        <v>Completed</v>
      </c>
      <c r="I233" s="32" t="n">
        <f aca="false">IF(OR(A233="",Raw_Export!I233=""),"",Raw_Export!I233)</f>
        <v>46266</v>
      </c>
      <c r="J233" s="34" t="n">
        <f aca="false">IF(A233="","",IF(Raw_Export!J233="",0,IF(ISNUMBER(Raw_Export!J233),Raw_Export!J233,VALUE(SUBSTITUTE(SUBSTITUTE(Raw_Export!J233,"$",""),",","")))))</f>
        <v>1180.58</v>
      </c>
      <c r="K233" s="20" t="str">
        <f aca="false">IF(A233="","",IF(COUNTIF($A$6:A233,A233)&gt;1,"Duplicate",""))</f>
        <v/>
      </c>
      <c r="L233" s="19" t="str">
        <f aca="false">IF(A233="","",IF(AND(H233="Completed",I233=""),"No completion date",IF(AND(I233&lt;&gt;"",I233&lt;B233),"Completed before created","")))</f>
        <v/>
      </c>
      <c r="M233" s="20" t="str">
        <f aca="false">IF(A233="","",IF(K233="Duplicate","No","Yes"))</f>
        <v>Yes</v>
      </c>
      <c r="N233" s="20" t="n">
        <f aca="false">IF(OR(A233="",H233&lt;&gt;"Completed",L233&lt;&gt;""),"",I233-B233)</f>
        <v>0</v>
      </c>
      <c r="O233" s="20" t="n">
        <f aca="false">IF(A233="","",IFERROR(INDEX(Cleanup_Rules!$Q$6:$Q$8,MATCH(F233,Cleanup_Rules!$P$6:$P$8,0)),""))</f>
        <v>7</v>
      </c>
      <c r="P233" s="20" t="str">
        <f aca="false">IF(OR(N233="",O233=""),"",IF(N233&lt;=O233,"Yes","No"))</f>
        <v>Yes</v>
      </c>
      <c r="Q233" s="19" t="str">
        <f aca="false">IF(A233="","",MID(IF(NOT(EXACT(TRIM(Raw_Export!C233),D233))," · property","")&amp;IF(NOT(EXACT(TRIM(Raw_Export!E233),E233))," · category","")&amp;IF(NOT(EXACT(TRIM(Raw_Export!F233),F233))," · priority","")&amp;IF(NOT(EXACT(TRIM(Raw_Export!G233),G233))," · vendor","")&amp;IF(NOT(EXACT(TRIM(Raw_Export!H233),H233))," · status","")&amp;IF(ISTEXT(Raw_Export!J233)," · cost was text",""),4,200))</f>
        <v/>
      </c>
      <c r="R233" s="20" t="n">
        <f aca="false">IF(A233="","",IF(OR(LEN(Q233)&gt;0,K233&lt;&gt;"",L233&lt;&gt;""),1,0))</f>
        <v>0</v>
      </c>
    </row>
    <row r="234" customFormat="false" ht="15" hidden="false" customHeight="false" outlineLevel="0" collapsed="false">
      <c r="A234" s="19" t="str">
        <f aca="false">IF(Raw_Export!A234="","",Raw_Export!A234)</f>
        <v>WO-24546</v>
      </c>
      <c r="B234" s="32" t="n">
        <f aca="false">IF(A234="","",Raw_Export!B234)</f>
        <v>46266</v>
      </c>
      <c r="C234" s="33" t="n">
        <f aca="false">IF(A234="","",DATE(YEAR(B234),MONTH(B234),1))</f>
        <v>46266</v>
      </c>
      <c r="D234" s="19" t="str">
        <f aca="false">IF(A234="","",IFERROR(INDEX(Cleanup_Rules!$B$6:$B$60,MATCH(TRIM(LOWER(Raw_Export!C234)),Cleanup_Rules!$A$6:$A$60,0)),"UNMAPPED"))</f>
        <v>Oakview Apartments</v>
      </c>
      <c r="E234" s="19" t="str">
        <f aca="false">IF(A234="","",IFERROR(INDEX(Cleanup_Rules!$E$6:$E$60,MATCH(TRIM(LOWER(Raw_Export!E234)),Cleanup_Rules!$D$6:$D$60,0)),"UNMAPPED"))</f>
        <v>HVAC</v>
      </c>
      <c r="F234" s="19" t="str">
        <f aca="false">IF(A234="","",IFERROR(INDEX(Cleanup_Rules!$H$6:$H$60,MATCH(TRIM(LOWER(Raw_Export!F234)),Cleanup_Rules!$G$6:$G$60,0)),"UNMAPPED"))</f>
        <v>Urgent</v>
      </c>
      <c r="G234" s="19" t="str">
        <f aca="false">IF(A234="","",IFERROR(INDEX(Cleanup_Rules!$K$6:$K$60,MATCH(TRIM(LOWER(Raw_Export!G234)),Cleanup_Rules!$J$6:$J$60,0)),"UNMAPPED"))</f>
        <v>CoolAir HVAC</v>
      </c>
      <c r="H234" s="19" t="str">
        <f aca="false">IF(A234="","",IFERROR(INDEX(Cleanup_Rules!$N$6:$N$60,MATCH(TRIM(LOWER(Raw_Export!H234)),Cleanup_Rules!$M$6:$M$60,0)),"UNMAPPED"))</f>
        <v>Completed</v>
      </c>
      <c r="I234" s="32" t="n">
        <f aca="false">IF(OR(A234="",Raw_Export!I234=""),"",Raw_Export!I234)</f>
        <v>46266</v>
      </c>
      <c r="J234" s="34" t="n">
        <f aca="false">IF(A234="","",IF(Raw_Export!J234="",0,IF(ISNUMBER(Raw_Export!J234),Raw_Export!J234,VALUE(SUBSTITUTE(SUBSTITUTE(Raw_Export!J234,"$",""),",","")))))</f>
        <v>390.87</v>
      </c>
      <c r="K234" s="20" t="str">
        <f aca="false">IF(A234="","",IF(COUNTIF($A$6:A234,A234)&gt;1,"Duplicate",""))</f>
        <v/>
      </c>
      <c r="L234" s="19" t="str">
        <f aca="false">IF(A234="","",IF(AND(H234="Completed",I234=""),"No completion date",IF(AND(I234&lt;&gt;"",I234&lt;B234),"Completed before created","")))</f>
        <v/>
      </c>
      <c r="M234" s="20" t="str">
        <f aca="false">IF(A234="","",IF(K234="Duplicate","No","Yes"))</f>
        <v>Yes</v>
      </c>
      <c r="N234" s="20" t="n">
        <f aca="false">IF(OR(A234="",H234&lt;&gt;"Completed",L234&lt;&gt;""),"",I234-B234)</f>
        <v>0</v>
      </c>
      <c r="O234" s="20" t="n">
        <f aca="false">IF(A234="","",IFERROR(INDEX(Cleanup_Rules!$Q$6:$Q$8,MATCH(F234,Cleanup_Rules!$P$6:$P$8,0)),""))</f>
        <v>3</v>
      </c>
      <c r="P234" s="20" t="str">
        <f aca="false">IF(OR(N234="",O234=""),"",IF(N234&lt;=O234,"Yes","No"))</f>
        <v>Yes</v>
      </c>
      <c r="Q234" s="19" t="str">
        <f aca="false">IF(A234="","",MID(IF(NOT(EXACT(TRIM(Raw_Export!C234),D234))," · property","")&amp;IF(NOT(EXACT(TRIM(Raw_Export!E234),E234))," · category","")&amp;IF(NOT(EXACT(TRIM(Raw_Export!F234),F234))," · priority","")&amp;IF(NOT(EXACT(TRIM(Raw_Export!G234),G234))," · vendor","")&amp;IF(NOT(EXACT(TRIM(Raw_Export!H234),H234))," · status","")&amp;IF(ISTEXT(Raw_Export!J234)," · cost was text",""),4,200))</f>
        <v>priority · cost was text</v>
      </c>
      <c r="R234" s="20" t="n">
        <f aca="false">IF(A234="","",IF(OR(LEN(Q234)&gt;0,K234&lt;&gt;"",L234&lt;&gt;""),1,0))</f>
        <v>1</v>
      </c>
    </row>
    <row r="235" customFormat="false" ht="15" hidden="false" customHeight="false" outlineLevel="0" collapsed="false">
      <c r="A235" s="19" t="str">
        <f aca="false">IF(Raw_Export!A235="","",Raw_Export!A235)</f>
        <v>WO-24548</v>
      </c>
      <c r="B235" s="32" t="n">
        <f aca="false">IF(A235="","",Raw_Export!B235)</f>
        <v>46266</v>
      </c>
      <c r="C235" s="33" t="n">
        <f aca="false">IF(A235="","",DATE(YEAR(B235),MONTH(B235),1))</f>
        <v>46266</v>
      </c>
      <c r="D235" s="19" t="str">
        <f aca="false">IF(A235="","",IFERROR(INDEX(Cleanup_Rules!$B$6:$B$60,MATCH(TRIM(LOWER(Raw_Export!C235)),Cleanup_Rules!$A$6:$A$60,0)),"UNMAPPED"))</f>
        <v>Oakview Apartments</v>
      </c>
      <c r="E235" s="19" t="str">
        <f aca="false">IF(A235="","",IFERROR(INDEX(Cleanup_Rules!$E$6:$E$60,MATCH(TRIM(LOWER(Raw_Export!E235)),Cleanup_Rules!$D$6:$D$60,0)),"UNMAPPED"))</f>
        <v>Plumbing</v>
      </c>
      <c r="F235" s="19" t="str">
        <f aca="false">IF(A235="","",IFERROR(INDEX(Cleanup_Rules!$H$6:$H$60,MATCH(TRIM(LOWER(Raw_Export!F235)),Cleanup_Rules!$G$6:$G$60,0)),"UNMAPPED"))</f>
        <v>Routine</v>
      </c>
      <c r="G235" s="19" t="str">
        <f aca="false">IF(A235="","",IFERROR(INDEX(Cleanup_Rules!$K$6:$K$60,MATCH(TRIM(LOWER(Raw_Export!G235)),Cleanup_Rules!$J$6:$J$60,0)),"UNMAPPED"))</f>
        <v>FastFlow Plumbing</v>
      </c>
      <c r="H235" s="19" t="str">
        <f aca="false">IF(A235="","",IFERROR(INDEX(Cleanup_Rules!$N$6:$N$60,MATCH(TRIM(LOWER(Raw_Export!H235)),Cleanup_Rules!$M$6:$M$60,0)),"UNMAPPED"))</f>
        <v>Completed</v>
      </c>
      <c r="I235" s="32" t="n">
        <f aca="false">IF(OR(A235="",Raw_Export!I235=""),"",Raw_Export!I235)</f>
        <v>46266</v>
      </c>
      <c r="J235" s="34" t="n">
        <f aca="false">IF(A235="","",IF(Raw_Export!J235="",0,IF(ISNUMBER(Raw_Export!J235),Raw_Export!J235,VALUE(SUBSTITUTE(SUBSTITUTE(Raw_Export!J235,"$",""),",","")))))</f>
        <v>488.67</v>
      </c>
      <c r="K235" s="20" t="str">
        <f aca="false">IF(A235="","",IF(COUNTIF($A$6:A235,A235)&gt;1,"Duplicate",""))</f>
        <v/>
      </c>
      <c r="L235" s="19" t="str">
        <f aca="false">IF(A235="","",IF(AND(H235="Completed",I235=""),"No completion date",IF(AND(I235&lt;&gt;"",I235&lt;B235),"Completed before created","")))</f>
        <v/>
      </c>
      <c r="M235" s="20" t="str">
        <f aca="false">IF(A235="","",IF(K235="Duplicate","No","Yes"))</f>
        <v>Yes</v>
      </c>
      <c r="N235" s="20" t="n">
        <f aca="false">IF(OR(A235="",H235&lt;&gt;"Completed",L235&lt;&gt;""),"",I235-B235)</f>
        <v>0</v>
      </c>
      <c r="O235" s="20" t="n">
        <f aca="false">IF(A235="","",IFERROR(INDEX(Cleanup_Rules!$Q$6:$Q$8,MATCH(F235,Cleanup_Rules!$P$6:$P$8,0)),""))</f>
        <v>7</v>
      </c>
      <c r="P235" s="20" t="str">
        <f aca="false">IF(OR(N235="",O235=""),"",IF(N235&lt;=O235,"Yes","No"))</f>
        <v>Yes</v>
      </c>
      <c r="Q235" s="19" t="str">
        <f aca="false">IF(A235="","",MID(IF(NOT(EXACT(TRIM(Raw_Export!C235),D235))," · property","")&amp;IF(NOT(EXACT(TRIM(Raw_Export!E235),E235))," · category","")&amp;IF(NOT(EXACT(TRIM(Raw_Export!F235),F235))," · priority","")&amp;IF(NOT(EXACT(TRIM(Raw_Export!G235),G235))," · vendor","")&amp;IF(NOT(EXACT(TRIM(Raw_Export!H235),H235))," · status","")&amp;IF(ISTEXT(Raw_Export!J235)," · cost was text",""),4,200))</f>
        <v>vendor · cost was text</v>
      </c>
      <c r="R235" s="20" t="n">
        <f aca="false">IF(A235="","",IF(OR(LEN(Q235)&gt;0,K235&lt;&gt;"",L235&lt;&gt;""),1,0))</f>
        <v>1</v>
      </c>
    </row>
    <row r="236" customFormat="false" ht="15" hidden="false" customHeight="false" outlineLevel="0" collapsed="false">
      <c r="A236" s="19" t="str">
        <f aca="false">IF(Raw_Export!A236="","",Raw_Export!A236)</f>
        <v>WO-24548</v>
      </c>
      <c r="B236" s="32" t="n">
        <f aca="false">IF(A236="","",Raw_Export!B236)</f>
        <v>46266</v>
      </c>
      <c r="C236" s="33" t="n">
        <f aca="false">IF(A236="","",DATE(YEAR(B236),MONTH(B236),1))</f>
        <v>46266</v>
      </c>
      <c r="D236" s="19" t="str">
        <f aca="false">IF(A236="","",IFERROR(INDEX(Cleanup_Rules!$B$6:$B$60,MATCH(TRIM(LOWER(Raw_Export!C236)),Cleanup_Rules!$A$6:$A$60,0)),"UNMAPPED"))</f>
        <v>Oakview Apartments</v>
      </c>
      <c r="E236" s="19" t="str">
        <f aca="false">IF(A236="","",IFERROR(INDEX(Cleanup_Rules!$E$6:$E$60,MATCH(TRIM(LOWER(Raw_Export!E236)),Cleanup_Rules!$D$6:$D$60,0)),"UNMAPPED"))</f>
        <v>Plumbing</v>
      </c>
      <c r="F236" s="19" t="str">
        <f aca="false">IF(A236="","",IFERROR(INDEX(Cleanup_Rules!$H$6:$H$60,MATCH(TRIM(LOWER(Raw_Export!F236)),Cleanup_Rules!$G$6:$G$60,0)),"UNMAPPED"))</f>
        <v>Routine</v>
      </c>
      <c r="G236" s="19" t="str">
        <f aca="false">IF(A236="","",IFERROR(INDEX(Cleanup_Rules!$K$6:$K$60,MATCH(TRIM(LOWER(Raw_Export!G236)),Cleanup_Rules!$J$6:$J$60,0)),"UNMAPPED"))</f>
        <v>FastFlow Plumbing</v>
      </c>
      <c r="H236" s="19" t="str">
        <f aca="false">IF(A236="","",IFERROR(INDEX(Cleanup_Rules!$N$6:$N$60,MATCH(TRIM(LOWER(Raw_Export!H236)),Cleanup_Rules!$M$6:$M$60,0)),"UNMAPPED"))</f>
        <v>Completed</v>
      </c>
      <c r="I236" s="32" t="n">
        <f aca="false">IF(OR(A236="",Raw_Export!I236=""),"",Raw_Export!I236)</f>
        <v>46266</v>
      </c>
      <c r="J236" s="34" t="n">
        <f aca="false">IF(A236="","",IF(Raw_Export!J236="",0,IF(ISNUMBER(Raw_Export!J236),Raw_Export!J236,VALUE(SUBSTITUTE(SUBSTITUTE(Raw_Export!J236,"$",""),",","")))))</f>
        <v>488.67</v>
      </c>
      <c r="K236" s="20" t="str">
        <f aca="false">IF(A236="","",IF(COUNTIF($A$6:A236,A236)&gt;1,"Duplicate",""))</f>
        <v>Duplicate</v>
      </c>
      <c r="L236" s="19" t="str">
        <f aca="false">IF(A236="","",IF(AND(H236="Completed",I236=""),"No completion date",IF(AND(I236&lt;&gt;"",I236&lt;B236),"Completed before created","")))</f>
        <v/>
      </c>
      <c r="M236" s="20" t="str">
        <f aca="false">IF(A236="","",IF(K236="Duplicate","No","Yes"))</f>
        <v>No</v>
      </c>
      <c r="N236" s="20" t="n">
        <f aca="false">IF(OR(A236="",H236&lt;&gt;"Completed",L236&lt;&gt;""),"",I236-B236)</f>
        <v>0</v>
      </c>
      <c r="O236" s="20" t="n">
        <f aca="false">IF(A236="","",IFERROR(INDEX(Cleanup_Rules!$Q$6:$Q$8,MATCH(F236,Cleanup_Rules!$P$6:$P$8,0)),""))</f>
        <v>7</v>
      </c>
      <c r="P236" s="20" t="str">
        <f aca="false">IF(OR(N236="",O236=""),"",IF(N236&lt;=O236,"Yes","No"))</f>
        <v>Yes</v>
      </c>
      <c r="Q236" s="19" t="str">
        <f aca="false">IF(A236="","",MID(IF(NOT(EXACT(TRIM(Raw_Export!C236),D236))," · property","")&amp;IF(NOT(EXACT(TRIM(Raw_Export!E236),E236))," · category","")&amp;IF(NOT(EXACT(TRIM(Raw_Export!F236),F236))," · priority","")&amp;IF(NOT(EXACT(TRIM(Raw_Export!G236),G236))," · vendor","")&amp;IF(NOT(EXACT(TRIM(Raw_Export!H236),H236))," · status","")&amp;IF(ISTEXT(Raw_Export!J236)," · cost was text",""),4,200))</f>
        <v>vendor · cost was text</v>
      </c>
      <c r="R236" s="20" t="n">
        <f aca="false">IF(A236="","",IF(OR(LEN(Q236)&gt;0,K236&lt;&gt;"",L236&lt;&gt;""),1,0))</f>
        <v>1</v>
      </c>
    </row>
    <row r="237" customFormat="false" ht="15" hidden="false" customHeight="false" outlineLevel="0" collapsed="false">
      <c r="A237" s="19" t="str">
        <f aca="false">IF(Raw_Export!A237="","",Raw_Export!A237)</f>
        <v>WO-24551</v>
      </c>
      <c r="B237" s="32" t="n">
        <f aca="false">IF(A237="","",Raw_Export!B237)</f>
        <v>46266</v>
      </c>
      <c r="C237" s="33" t="n">
        <f aca="false">IF(A237="","",DATE(YEAR(B237),MONTH(B237),1))</f>
        <v>46266</v>
      </c>
      <c r="D237" s="19" t="str">
        <f aca="false">IF(A237="","",IFERROR(INDEX(Cleanup_Rules!$B$6:$B$60,MATCH(TRIM(LOWER(Raw_Export!C237)),Cleanup_Rules!$A$6:$A$60,0)),"UNMAPPED"))</f>
        <v>Oakview Apartments</v>
      </c>
      <c r="E237" s="19" t="str">
        <f aca="false">IF(A237="","",IFERROR(INDEX(Cleanup_Rules!$E$6:$E$60,MATCH(TRIM(LOWER(Raw_Export!E237)),Cleanup_Rules!$D$6:$D$60,0)),"UNMAPPED"))</f>
        <v>Appliance</v>
      </c>
      <c r="F237" s="19" t="str">
        <f aca="false">IF(A237="","",IFERROR(INDEX(Cleanup_Rules!$H$6:$H$60,MATCH(TRIM(LOWER(Raw_Export!F237)),Cleanup_Rules!$G$6:$G$60,0)),"UNMAPPED"))</f>
        <v>Urgent</v>
      </c>
      <c r="G237" s="19" t="str">
        <f aca="false">IF(A237="","",IFERROR(INDEX(Cleanup_Rules!$K$6:$K$60,MATCH(TRIM(LOWER(Raw_Export!G237)),Cleanup_Rules!$J$6:$J$60,0)),"UNMAPPED"))</f>
        <v>In-house Maintenance</v>
      </c>
      <c r="H237" s="19" t="str">
        <f aca="false">IF(A237="","",IFERROR(INDEX(Cleanup_Rules!$N$6:$N$60,MATCH(TRIM(LOWER(Raw_Export!H237)),Cleanup_Rules!$M$6:$M$60,0)),"UNMAPPED"))</f>
        <v>Completed</v>
      </c>
      <c r="I237" s="32" t="n">
        <f aca="false">IF(OR(A237="",Raw_Export!I237=""),"",Raw_Export!I237)</f>
        <v>46269</v>
      </c>
      <c r="J237" s="34" t="n">
        <f aca="false">IF(A237="","",IF(Raw_Export!J237="",0,IF(ISNUMBER(Raw_Export!J237),Raw_Export!J237,VALUE(SUBSTITUTE(SUBSTITUTE(Raw_Export!J237,"$",""),",","")))))</f>
        <v>0</v>
      </c>
      <c r="K237" s="20" t="str">
        <f aca="false">IF(A237="","",IF(COUNTIF($A$6:A237,A237)&gt;1,"Duplicate",""))</f>
        <v/>
      </c>
      <c r="L237" s="19" t="str">
        <f aca="false">IF(A237="","",IF(AND(H237="Completed",I237=""),"No completion date",IF(AND(I237&lt;&gt;"",I237&lt;B237),"Completed before created","")))</f>
        <v/>
      </c>
      <c r="M237" s="20" t="str">
        <f aca="false">IF(A237="","",IF(K237="Duplicate","No","Yes"))</f>
        <v>Yes</v>
      </c>
      <c r="N237" s="20" t="n">
        <f aca="false">IF(OR(A237="",H237&lt;&gt;"Completed",L237&lt;&gt;""),"",I237-B237)</f>
        <v>3</v>
      </c>
      <c r="O237" s="20" t="n">
        <f aca="false">IF(A237="","",IFERROR(INDEX(Cleanup_Rules!$Q$6:$Q$8,MATCH(F237,Cleanup_Rules!$P$6:$P$8,0)),""))</f>
        <v>3</v>
      </c>
      <c r="P237" s="20" t="str">
        <f aca="false">IF(OR(N237="",O237=""),"",IF(N237&lt;=O237,"Yes","No"))</f>
        <v>Yes</v>
      </c>
      <c r="Q237" s="19" t="str">
        <f aca="false">IF(A237="","",MID(IF(NOT(EXACT(TRIM(Raw_Export!C237),D237))," · property","")&amp;IF(NOT(EXACT(TRIM(Raw_Export!E237),E237))," · category","")&amp;IF(NOT(EXACT(TRIM(Raw_Export!F237),F237))," · priority","")&amp;IF(NOT(EXACT(TRIM(Raw_Export!G237),G237))," · vendor","")&amp;IF(NOT(EXACT(TRIM(Raw_Export!H237),H237))," · status","")&amp;IF(ISTEXT(Raw_Export!J237)," · cost was text",""),4,200))</f>
        <v/>
      </c>
      <c r="R237" s="20" t="n">
        <f aca="false">IF(A237="","",IF(OR(LEN(Q237)&gt;0,K237&lt;&gt;"",L237&lt;&gt;""),1,0))</f>
        <v>0</v>
      </c>
    </row>
    <row r="238" customFormat="false" ht="15" hidden="false" customHeight="false" outlineLevel="0" collapsed="false">
      <c r="A238" s="19" t="str">
        <f aca="false">IF(Raw_Export!A238="","",Raw_Export!A238)</f>
        <v>WO-24554</v>
      </c>
      <c r="B238" s="32" t="n">
        <f aca="false">IF(A238="","",Raw_Export!B238)</f>
        <v>46266</v>
      </c>
      <c r="C238" s="33" t="n">
        <f aca="false">IF(A238="","",DATE(YEAR(B238),MONTH(B238),1))</f>
        <v>46266</v>
      </c>
      <c r="D238" s="19" t="str">
        <f aca="false">IF(A238="","",IFERROR(INDEX(Cleanup_Rules!$B$6:$B$60,MATCH(TRIM(LOWER(Raw_Export!C238)),Cleanup_Rules!$A$6:$A$60,0)),"UNMAPPED"))</f>
        <v>Cedar Ridge Apartments</v>
      </c>
      <c r="E238" s="19" t="str">
        <f aca="false">IF(A238="","",IFERROR(INDEX(Cleanup_Rules!$E$6:$E$60,MATCH(TRIM(LOWER(Raw_Export!E238)),Cleanup_Rules!$D$6:$D$60,0)),"UNMAPPED"))</f>
        <v>HVAC</v>
      </c>
      <c r="F238" s="19" t="str">
        <f aca="false">IF(A238="","",IFERROR(INDEX(Cleanup_Rules!$H$6:$H$60,MATCH(TRIM(LOWER(Raw_Export!F238)),Cleanup_Rules!$G$6:$G$60,0)),"UNMAPPED"))</f>
        <v>Routine</v>
      </c>
      <c r="G238" s="19" t="str">
        <f aca="false">IF(A238="","",IFERROR(INDEX(Cleanup_Rules!$K$6:$K$60,MATCH(TRIM(LOWER(Raw_Export!G238)),Cleanup_Rules!$J$6:$J$60,0)),"UNMAPPED"))</f>
        <v>In-house Maintenance</v>
      </c>
      <c r="H238" s="19" t="str">
        <f aca="false">IF(A238="","",IFERROR(INDEX(Cleanup_Rules!$N$6:$N$60,MATCH(TRIM(LOWER(Raw_Export!H238)),Cleanup_Rules!$M$6:$M$60,0)),"UNMAPPED"))</f>
        <v>Completed</v>
      </c>
      <c r="I238" s="32" t="n">
        <f aca="false">IF(OR(A238="",Raw_Export!I238=""),"",Raw_Export!I238)</f>
        <v>46266</v>
      </c>
      <c r="J238" s="34" t="n">
        <f aca="false">IF(A238="","",IF(Raw_Export!J238="",0,IF(ISNUMBER(Raw_Export!J238),Raw_Export!J238,VALUE(SUBSTITUTE(SUBSTITUTE(Raw_Export!J238,"$",""),",","")))))</f>
        <v>68.59</v>
      </c>
      <c r="K238" s="20" t="str">
        <f aca="false">IF(A238="","",IF(COUNTIF($A$6:A238,A238)&gt;1,"Duplicate",""))</f>
        <v/>
      </c>
      <c r="L238" s="19" t="str">
        <f aca="false">IF(A238="","",IF(AND(H238="Completed",I238=""),"No completion date",IF(AND(I238&lt;&gt;"",I238&lt;B238),"Completed before created","")))</f>
        <v/>
      </c>
      <c r="M238" s="20" t="str">
        <f aca="false">IF(A238="","",IF(K238="Duplicate","No","Yes"))</f>
        <v>Yes</v>
      </c>
      <c r="N238" s="20" t="n">
        <f aca="false">IF(OR(A238="",H238&lt;&gt;"Completed",L238&lt;&gt;""),"",I238-B238)</f>
        <v>0</v>
      </c>
      <c r="O238" s="20" t="n">
        <f aca="false">IF(A238="","",IFERROR(INDEX(Cleanup_Rules!$Q$6:$Q$8,MATCH(F238,Cleanup_Rules!$P$6:$P$8,0)),""))</f>
        <v>7</v>
      </c>
      <c r="P238" s="20" t="str">
        <f aca="false">IF(OR(N238="",O238=""),"",IF(N238&lt;=O238,"Yes","No"))</f>
        <v>Yes</v>
      </c>
      <c r="Q238" s="19" t="str">
        <f aca="false">IF(A238="","",MID(IF(NOT(EXACT(TRIM(Raw_Export!C238),D238))," · property","")&amp;IF(NOT(EXACT(TRIM(Raw_Export!E238),E238))," · category","")&amp;IF(NOT(EXACT(TRIM(Raw_Export!F238),F238))," · priority","")&amp;IF(NOT(EXACT(TRIM(Raw_Export!G238),G238))," · vendor","")&amp;IF(NOT(EXACT(TRIM(Raw_Export!H238),H238))," · status","")&amp;IF(ISTEXT(Raw_Export!J238)," · cost was text",""),4,200))</f>
        <v/>
      </c>
      <c r="R238" s="20" t="n">
        <f aca="false">IF(A238="","",IF(OR(LEN(Q238)&gt;0,K238&lt;&gt;"",L238&lt;&gt;""),1,0))</f>
        <v>0</v>
      </c>
    </row>
    <row r="239" customFormat="false" ht="15" hidden="false" customHeight="false" outlineLevel="0" collapsed="false">
      <c r="A239" s="19" t="str">
        <f aca="false">IF(Raw_Export!A239="","",Raw_Export!A239)</f>
        <v>WO-24557</v>
      </c>
      <c r="B239" s="32" t="n">
        <f aca="false">IF(A239="","",Raw_Export!B239)</f>
        <v>46267</v>
      </c>
      <c r="C239" s="33" t="n">
        <f aca="false">IF(A239="","",DATE(YEAR(B239),MONTH(B239),1))</f>
        <v>46266</v>
      </c>
      <c r="D239" s="19" t="str">
        <f aca="false">IF(A239="","",IFERROR(INDEX(Cleanup_Rules!$B$6:$B$60,MATCH(TRIM(LOWER(Raw_Export!C239)),Cleanup_Rules!$A$6:$A$60,0)),"UNMAPPED"))</f>
        <v>Oakview Apartments</v>
      </c>
      <c r="E239" s="19" t="str">
        <f aca="false">IF(A239="","",IFERROR(INDEX(Cleanup_Rules!$E$6:$E$60,MATCH(TRIM(LOWER(Raw_Export!E239)),Cleanup_Rules!$D$6:$D$60,0)),"UNMAPPED"))</f>
        <v>General Repair</v>
      </c>
      <c r="F239" s="19" t="str">
        <f aca="false">IF(A239="","",IFERROR(INDEX(Cleanup_Rules!$H$6:$H$60,MATCH(TRIM(LOWER(Raw_Export!F239)),Cleanup_Rules!$G$6:$G$60,0)),"UNMAPPED"))</f>
        <v>Routine</v>
      </c>
      <c r="G239" s="19" t="str">
        <f aca="false">IF(A239="","",IFERROR(INDEX(Cleanup_Rules!$K$6:$K$60,MATCH(TRIM(LOWER(Raw_Export!G239)),Cleanup_Rules!$J$6:$J$60,0)),"UNMAPPED"))</f>
        <v>In-house Maintenance</v>
      </c>
      <c r="H239" s="19" t="str">
        <f aca="false">IF(A239="","",IFERROR(INDEX(Cleanup_Rules!$N$6:$N$60,MATCH(TRIM(LOWER(Raw_Export!H239)),Cleanup_Rules!$M$6:$M$60,0)),"UNMAPPED"))</f>
        <v>Completed</v>
      </c>
      <c r="I239" s="32" t="n">
        <f aca="false">IF(OR(A239="",Raw_Export!I239=""),"",Raw_Export!I239)</f>
        <v>46270</v>
      </c>
      <c r="J239" s="34" t="n">
        <f aca="false">IF(A239="","",IF(Raw_Export!J239="",0,IF(ISNUMBER(Raw_Export!J239),Raw_Export!J239,VALUE(SUBSTITUTE(SUBSTITUTE(Raw_Export!J239,"$",""),",","")))))</f>
        <v>0</v>
      </c>
      <c r="K239" s="20" t="str">
        <f aca="false">IF(A239="","",IF(COUNTIF($A$6:A239,A239)&gt;1,"Duplicate",""))</f>
        <v/>
      </c>
      <c r="L239" s="19" t="str">
        <f aca="false">IF(A239="","",IF(AND(H239="Completed",I239=""),"No completion date",IF(AND(I239&lt;&gt;"",I239&lt;B239),"Completed before created","")))</f>
        <v/>
      </c>
      <c r="M239" s="20" t="str">
        <f aca="false">IF(A239="","",IF(K239="Duplicate","No","Yes"))</f>
        <v>Yes</v>
      </c>
      <c r="N239" s="20" t="n">
        <f aca="false">IF(OR(A239="",H239&lt;&gt;"Completed",L239&lt;&gt;""),"",I239-B239)</f>
        <v>3</v>
      </c>
      <c r="O239" s="20" t="n">
        <f aca="false">IF(A239="","",IFERROR(INDEX(Cleanup_Rules!$Q$6:$Q$8,MATCH(F239,Cleanup_Rules!$P$6:$P$8,0)),""))</f>
        <v>7</v>
      </c>
      <c r="P239" s="20" t="str">
        <f aca="false">IF(OR(N239="",O239=""),"",IF(N239&lt;=O239,"Yes","No"))</f>
        <v>Yes</v>
      </c>
      <c r="Q239" s="19" t="str">
        <f aca="false">IF(A239="","",MID(IF(NOT(EXACT(TRIM(Raw_Export!C239),D239))," · property","")&amp;IF(NOT(EXACT(TRIM(Raw_Export!E239),E239))," · category","")&amp;IF(NOT(EXACT(TRIM(Raw_Export!F239),F239))," · priority","")&amp;IF(NOT(EXACT(TRIM(Raw_Export!G239),G239))," · vendor","")&amp;IF(NOT(EXACT(TRIM(Raw_Export!H239),H239))," · status","")&amp;IF(ISTEXT(Raw_Export!J239)," · cost was text",""),4,200))</f>
        <v>property</v>
      </c>
      <c r="R239" s="20" t="n">
        <f aca="false">IF(A239="","",IF(OR(LEN(Q239)&gt;0,K239&lt;&gt;"",L239&lt;&gt;""),1,0))</f>
        <v>1</v>
      </c>
    </row>
    <row r="240" customFormat="false" ht="15" hidden="false" customHeight="false" outlineLevel="0" collapsed="false">
      <c r="A240" s="19" t="str">
        <f aca="false">IF(Raw_Export!A240="","",Raw_Export!A240)</f>
        <v>WO-24560</v>
      </c>
      <c r="B240" s="32" t="n">
        <f aca="false">IF(A240="","",Raw_Export!B240)</f>
        <v>46267</v>
      </c>
      <c r="C240" s="33" t="n">
        <f aca="false">IF(A240="","",DATE(YEAR(B240),MONTH(B240),1))</f>
        <v>46266</v>
      </c>
      <c r="D240" s="19" t="str">
        <f aca="false">IF(A240="","",IFERROR(INDEX(Cleanup_Rules!$B$6:$B$60,MATCH(TRIM(LOWER(Raw_Export!C240)),Cleanup_Rules!$A$6:$A$60,0)),"UNMAPPED"))</f>
        <v>Harbor Point Lofts</v>
      </c>
      <c r="E240" s="19" t="str">
        <f aca="false">IF(A240="","",IFERROR(INDEX(Cleanup_Rules!$E$6:$E$60,MATCH(TRIM(LOWER(Raw_Export!E240)),Cleanup_Rules!$D$6:$D$60,0)),"UNMAPPED"))</f>
        <v>Electrical</v>
      </c>
      <c r="F240" s="19" t="str">
        <f aca="false">IF(A240="","",IFERROR(INDEX(Cleanup_Rules!$H$6:$H$60,MATCH(TRIM(LOWER(Raw_Export!F240)),Cleanup_Rules!$G$6:$G$60,0)),"UNMAPPED"))</f>
        <v>Routine</v>
      </c>
      <c r="G240" s="19" t="str">
        <f aca="false">IF(A240="","",IFERROR(INDEX(Cleanup_Rules!$K$6:$K$60,MATCH(TRIM(LOWER(Raw_Export!G240)),Cleanup_Rules!$J$6:$J$60,0)),"UNMAPPED"))</f>
        <v>Bright Spark Electric</v>
      </c>
      <c r="H240" s="19" t="str">
        <f aca="false">IF(A240="","",IFERROR(INDEX(Cleanup_Rules!$N$6:$N$60,MATCH(TRIM(LOWER(Raw_Export!H240)),Cleanup_Rules!$M$6:$M$60,0)),"UNMAPPED"))</f>
        <v>Completed</v>
      </c>
      <c r="I240" s="32" t="n">
        <f aca="false">IF(OR(A240="",Raw_Export!I240=""),"",Raw_Export!I240)</f>
        <v>46273</v>
      </c>
      <c r="J240" s="34" t="n">
        <f aca="false">IF(A240="","",IF(Raw_Export!J240="",0,IF(ISNUMBER(Raw_Export!J240),Raw_Export!J240,VALUE(SUBSTITUTE(SUBSTITUTE(Raw_Export!J240,"$",""),",","")))))</f>
        <v>269.44</v>
      </c>
      <c r="K240" s="20" t="str">
        <f aca="false">IF(A240="","",IF(COUNTIF($A$6:A240,A240)&gt;1,"Duplicate",""))</f>
        <v/>
      </c>
      <c r="L240" s="19" t="str">
        <f aca="false">IF(A240="","",IF(AND(H240="Completed",I240=""),"No completion date",IF(AND(I240&lt;&gt;"",I240&lt;B240),"Completed before created","")))</f>
        <v/>
      </c>
      <c r="M240" s="20" t="str">
        <f aca="false">IF(A240="","",IF(K240="Duplicate","No","Yes"))</f>
        <v>Yes</v>
      </c>
      <c r="N240" s="20" t="n">
        <f aca="false">IF(OR(A240="",H240&lt;&gt;"Completed",L240&lt;&gt;""),"",I240-B240)</f>
        <v>6</v>
      </c>
      <c r="O240" s="20" t="n">
        <f aca="false">IF(A240="","",IFERROR(INDEX(Cleanup_Rules!$Q$6:$Q$8,MATCH(F240,Cleanup_Rules!$P$6:$P$8,0)),""))</f>
        <v>7</v>
      </c>
      <c r="P240" s="20" t="str">
        <f aca="false">IF(OR(N240="",O240=""),"",IF(N240&lt;=O240,"Yes","No"))</f>
        <v>Yes</v>
      </c>
      <c r="Q240" s="19" t="str">
        <f aca="false">IF(A240="","",MID(IF(NOT(EXACT(TRIM(Raw_Export!C240),D240))," · property","")&amp;IF(NOT(EXACT(TRIM(Raw_Export!E240),E240))," · category","")&amp;IF(NOT(EXACT(TRIM(Raw_Export!F240),F240))," · priority","")&amp;IF(NOT(EXACT(TRIM(Raw_Export!G240),G240))," · vendor","")&amp;IF(NOT(EXACT(TRIM(Raw_Export!H240),H240))," · status","")&amp;IF(ISTEXT(Raw_Export!J240)," · cost was text",""),4,200))</f>
        <v/>
      </c>
      <c r="R240" s="20" t="n">
        <f aca="false">IF(A240="","",IF(OR(LEN(Q240)&gt;0,K240&lt;&gt;"",L240&lt;&gt;""),1,0))</f>
        <v>0</v>
      </c>
    </row>
    <row r="241" customFormat="false" ht="15" hidden="false" customHeight="false" outlineLevel="0" collapsed="false">
      <c r="A241" s="19" t="str">
        <f aca="false">IF(Raw_Export!A241="","",Raw_Export!A241)</f>
        <v>WO-24561</v>
      </c>
      <c r="B241" s="32" t="n">
        <f aca="false">IF(A241="","",Raw_Export!B241)</f>
        <v>46267</v>
      </c>
      <c r="C241" s="33" t="n">
        <f aca="false">IF(A241="","",DATE(YEAR(B241),MONTH(B241),1))</f>
        <v>46266</v>
      </c>
      <c r="D241" s="19" t="str">
        <f aca="false">IF(A241="","",IFERROR(INDEX(Cleanup_Rules!$B$6:$B$60,MATCH(TRIM(LOWER(Raw_Export!C241)),Cleanup_Rules!$A$6:$A$60,0)),"UNMAPPED"))</f>
        <v>Harbor Point Lofts</v>
      </c>
      <c r="E241" s="19" t="str">
        <f aca="false">IF(A241="","",IFERROR(INDEX(Cleanup_Rules!$E$6:$E$60,MATCH(TRIM(LOWER(Raw_Export!E241)),Cleanup_Rules!$D$6:$D$60,0)),"UNMAPPED"))</f>
        <v>HVAC</v>
      </c>
      <c r="F241" s="19" t="str">
        <f aca="false">IF(A241="","",IFERROR(INDEX(Cleanup_Rules!$H$6:$H$60,MATCH(TRIM(LOWER(Raw_Export!F241)),Cleanup_Rules!$G$6:$G$60,0)),"UNMAPPED"))</f>
        <v>Routine</v>
      </c>
      <c r="G241" s="19" t="str">
        <f aca="false">IF(A241="","",IFERROR(INDEX(Cleanup_Rules!$K$6:$K$60,MATCH(TRIM(LOWER(Raw_Export!G241)),Cleanup_Rules!$J$6:$J$60,0)),"UNMAPPED"))</f>
        <v>CoolAir HVAC</v>
      </c>
      <c r="H241" s="19" t="str">
        <f aca="false">IF(A241="","",IFERROR(INDEX(Cleanup_Rules!$N$6:$N$60,MATCH(TRIM(LOWER(Raw_Export!H241)),Cleanup_Rules!$M$6:$M$60,0)),"UNMAPPED"))</f>
        <v>Open</v>
      </c>
      <c r="I241" s="32" t="str">
        <f aca="false">IF(OR(A241="",Raw_Export!I241=""),"",Raw_Export!I241)</f>
        <v/>
      </c>
      <c r="J241" s="34" t="n">
        <f aca="false">IF(A241="","",IF(Raw_Export!J241="",0,IF(ISNUMBER(Raw_Export!J241),Raw_Export!J241,VALUE(SUBSTITUTE(SUBSTITUTE(Raw_Export!J241,"$",""),",","")))))</f>
        <v>448.07</v>
      </c>
      <c r="K241" s="20" t="str">
        <f aca="false">IF(A241="","",IF(COUNTIF($A$6:A241,A241)&gt;1,"Duplicate",""))</f>
        <v/>
      </c>
      <c r="L241" s="19" t="str">
        <f aca="false">IF(A241="","",IF(AND(H241="Completed",I241=""),"No completion date",IF(AND(I241&lt;&gt;"",I241&lt;B241),"Completed before created","")))</f>
        <v/>
      </c>
      <c r="M241" s="20" t="str">
        <f aca="false">IF(A241="","",IF(K241="Duplicate","No","Yes"))</f>
        <v>Yes</v>
      </c>
      <c r="N241" s="20" t="str">
        <f aca="false">IF(OR(A241="",H241&lt;&gt;"Completed",L241&lt;&gt;""),"",I241-B241)</f>
        <v/>
      </c>
      <c r="O241" s="20" t="n">
        <f aca="false">IF(A241="","",IFERROR(INDEX(Cleanup_Rules!$Q$6:$Q$8,MATCH(F241,Cleanup_Rules!$P$6:$P$8,0)),""))</f>
        <v>7</v>
      </c>
      <c r="P241" s="20" t="str">
        <f aca="false">IF(OR(N241="",O241=""),"",IF(N241&lt;=O241,"Yes","No"))</f>
        <v/>
      </c>
      <c r="Q241" s="19" t="str">
        <f aca="false">IF(A241="","",MID(IF(NOT(EXACT(TRIM(Raw_Export!C241),D241))," · property","")&amp;IF(NOT(EXACT(TRIM(Raw_Export!E241),E241))," · category","")&amp;IF(NOT(EXACT(TRIM(Raw_Export!F241),F241))," · priority","")&amp;IF(NOT(EXACT(TRIM(Raw_Export!G241),G241))," · vendor","")&amp;IF(NOT(EXACT(TRIM(Raw_Export!H241),H241))," · status","")&amp;IF(ISTEXT(Raw_Export!J241)," · cost was text",""),4,200))</f>
        <v>status</v>
      </c>
      <c r="R241" s="20" t="n">
        <f aca="false">IF(A241="","",IF(OR(LEN(Q241)&gt;0,K241&lt;&gt;"",L241&lt;&gt;""),1,0))</f>
        <v>1</v>
      </c>
    </row>
    <row r="242" customFormat="false" ht="15" hidden="false" customHeight="false" outlineLevel="0" collapsed="false">
      <c r="A242" s="19" t="str">
        <f aca="false">IF(Raw_Export!A242="","",Raw_Export!A242)</f>
        <v>WO-24563</v>
      </c>
      <c r="B242" s="32" t="n">
        <f aca="false">IF(A242="","",Raw_Export!B242)</f>
        <v>46267</v>
      </c>
      <c r="C242" s="33" t="n">
        <f aca="false">IF(A242="","",DATE(YEAR(B242),MONTH(B242),1))</f>
        <v>46266</v>
      </c>
      <c r="D242" s="19" t="str">
        <f aca="false">IF(A242="","",IFERROR(INDEX(Cleanup_Rules!$B$6:$B$60,MATCH(TRIM(LOWER(Raw_Export!C242)),Cleanup_Rules!$A$6:$A$60,0)),"UNMAPPED"))</f>
        <v>Cedar Ridge Apartments</v>
      </c>
      <c r="E242" s="19" t="str">
        <f aca="false">IF(A242="","",IFERROR(INDEX(Cleanup_Rules!$E$6:$E$60,MATCH(TRIM(LOWER(Raw_Export!E242)),Cleanup_Rules!$D$6:$D$60,0)),"UNMAPPED"))</f>
        <v>Appliance</v>
      </c>
      <c r="F242" s="19" t="str">
        <f aca="false">IF(A242="","",IFERROR(INDEX(Cleanup_Rules!$H$6:$H$60,MATCH(TRIM(LOWER(Raw_Export!F242)),Cleanup_Rules!$G$6:$G$60,0)),"UNMAPPED"))</f>
        <v>Routine</v>
      </c>
      <c r="G242" s="19" t="str">
        <f aca="false">IF(A242="","",IFERROR(INDEX(Cleanup_Rules!$K$6:$K$60,MATCH(TRIM(LOWER(Raw_Export!G242)),Cleanup_Rules!$J$6:$J$60,0)),"UNMAPPED"))</f>
        <v>In-house Maintenance</v>
      </c>
      <c r="H242" s="19" t="str">
        <f aca="false">IF(A242="","",IFERROR(INDEX(Cleanup_Rules!$N$6:$N$60,MATCH(TRIM(LOWER(Raw_Export!H242)),Cleanup_Rules!$M$6:$M$60,0)),"UNMAPPED"))</f>
        <v>Completed</v>
      </c>
      <c r="I242" s="32" t="n">
        <f aca="false">IF(OR(A242="",Raw_Export!I242=""),"",Raw_Export!I242)</f>
        <v>46269</v>
      </c>
      <c r="J242" s="34" t="n">
        <f aca="false">IF(A242="","",IF(Raw_Export!J242="",0,IF(ISNUMBER(Raw_Export!J242),Raw_Export!J242,VALUE(SUBSTITUTE(SUBSTITUTE(Raw_Export!J242,"$",""),",","")))))</f>
        <v>37.04</v>
      </c>
      <c r="K242" s="20" t="str">
        <f aca="false">IF(A242="","",IF(COUNTIF($A$6:A242,A242)&gt;1,"Duplicate",""))</f>
        <v/>
      </c>
      <c r="L242" s="19" t="str">
        <f aca="false">IF(A242="","",IF(AND(H242="Completed",I242=""),"No completion date",IF(AND(I242&lt;&gt;"",I242&lt;B242),"Completed before created","")))</f>
        <v/>
      </c>
      <c r="M242" s="20" t="str">
        <f aca="false">IF(A242="","",IF(K242="Duplicate","No","Yes"))</f>
        <v>Yes</v>
      </c>
      <c r="N242" s="20" t="n">
        <f aca="false">IF(OR(A242="",H242&lt;&gt;"Completed",L242&lt;&gt;""),"",I242-B242)</f>
        <v>2</v>
      </c>
      <c r="O242" s="20" t="n">
        <f aca="false">IF(A242="","",IFERROR(INDEX(Cleanup_Rules!$Q$6:$Q$8,MATCH(F242,Cleanup_Rules!$P$6:$P$8,0)),""))</f>
        <v>7</v>
      </c>
      <c r="P242" s="20" t="str">
        <f aca="false">IF(OR(N242="",O242=""),"",IF(N242&lt;=O242,"Yes","No"))</f>
        <v>Yes</v>
      </c>
      <c r="Q242" s="19" t="str">
        <f aca="false">IF(A242="","",MID(IF(NOT(EXACT(TRIM(Raw_Export!C242),D242))," · property","")&amp;IF(NOT(EXACT(TRIM(Raw_Export!E242),E242))," · category","")&amp;IF(NOT(EXACT(TRIM(Raw_Export!F242),F242))," · priority","")&amp;IF(NOT(EXACT(TRIM(Raw_Export!G242),G242))," · vendor","")&amp;IF(NOT(EXACT(TRIM(Raw_Export!H242),H242))," · status","")&amp;IF(ISTEXT(Raw_Export!J242)," · cost was text",""),4,200))</f>
        <v>priority</v>
      </c>
      <c r="R242" s="20" t="n">
        <f aca="false">IF(A242="","",IF(OR(LEN(Q242)&gt;0,K242&lt;&gt;"",L242&lt;&gt;""),1,0))</f>
        <v>1</v>
      </c>
    </row>
    <row r="243" customFormat="false" ht="15" hidden="false" customHeight="false" outlineLevel="0" collapsed="false">
      <c r="A243" s="19" t="str">
        <f aca="false">IF(Raw_Export!A243="","",Raw_Export!A243)</f>
        <v>WO-24563</v>
      </c>
      <c r="B243" s="32" t="n">
        <f aca="false">IF(A243="","",Raw_Export!B243)</f>
        <v>46267</v>
      </c>
      <c r="C243" s="33" t="n">
        <f aca="false">IF(A243="","",DATE(YEAR(B243),MONTH(B243),1))</f>
        <v>46266</v>
      </c>
      <c r="D243" s="19" t="str">
        <f aca="false">IF(A243="","",IFERROR(INDEX(Cleanup_Rules!$B$6:$B$60,MATCH(TRIM(LOWER(Raw_Export!C243)),Cleanup_Rules!$A$6:$A$60,0)),"UNMAPPED"))</f>
        <v>Cedar Ridge Apartments</v>
      </c>
      <c r="E243" s="19" t="str">
        <f aca="false">IF(A243="","",IFERROR(INDEX(Cleanup_Rules!$E$6:$E$60,MATCH(TRIM(LOWER(Raw_Export!E243)),Cleanup_Rules!$D$6:$D$60,0)),"UNMAPPED"))</f>
        <v>Appliance</v>
      </c>
      <c r="F243" s="19" t="str">
        <f aca="false">IF(A243="","",IFERROR(INDEX(Cleanup_Rules!$H$6:$H$60,MATCH(TRIM(LOWER(Raw_Export!F243)),Cleanup_Rules!$G$6:$G$60,0)),"UNMAPPED"))</f>
        <v>Routine</v>
      </c>
      <c r="G243" s="19" t="str">
        <f aca="false">IF(A243="","",IFERROR(INDEX(Cleanup_Rules!$K$6:$K$60,MATCH(TRIM(LOWER(Raw_Export!G243)),Cleanup_Rules!$J$6:$J$60,0)),"UNMAPPED"))</f>
        <v>In-house Maintenance</v>
      </c>
      <c r="H243" s="19" t="str">
        <f aca="false">IF(A243="","",IFERROR(INDEX(Cleanup_Rules!$N$6:$N$60,MATCH(TRIM(LOWER(Raw_Export!H243)),Cleanup_Rules!$M$6:$M$60,0)),"UNMAPPED"))</f>
        <v>Completed</v>
      </c>
      <c r="I243" s="32" t="n">
        <f aca="false">IF(OR(A243="",Raw_Export!I243=""),"",Raw_Export!I243)</f>
        <v>46269</v>
      </c>
      <c r="J243" s="34" t="n">
        <f aca="false">IF(A243="","",IF(Raw_Export!J243="",0,IF(ISNUMBER(Raw_Export!J243),Raw_Export!J243,VALUE(SUBSTITUTE(SUBSTITUTE(Raw_Export!J243,"$",""),",","")))))</f>
        <v>37.04</v>
      </c>
      <c r="K243" s="20" t="str">
        <f aca="false">IF(A243="","",IF(COUNTIF($A$6:A243,A243)&gt;1,"Duplicate",""))</f>
        <v>Duplicate</v>
      </c>
      <c r="L243" s="19" t="str">
        <f aca="false">IF(A243="","",IF(AND(H243="Completed",I243=""),"No completion date",IF(AND(I243&lt;&gt;"",I243&lt;B243),"Completed before created","")))</f>
        <v/>
      </c>
      <c r="M243" s="20" t="str">
        <f aca="false">IF(A243="","",IF(K243="Duplicate","No","Yes"))</f>
        <v>No</v>
      </c>
      <c r="N243" s="20" t="n">
        <f aca="false">IF(OR(A243="",H243&lt;&gt;"Completed",L243&lt;&gt;""),"",I243-B243)</f>
        <v>2</v>
      </c>
      <c r="O243" s="20" t="n">
        <f aca="false">IF(A243="","",IFERROR(INDEX(Cleanup_Rules!$Q$6:$Q$8,MATCH(F243,Cleanup_Rules!$P$6:$P$8,0)),""))</f>
        <v>7</v>
      </c>
      <c r="P243" s="20" t="str">
        <f aca="false">IF(OR(N243="",O243=""),"",IF(N243&lt;=O243,"Yes","No"))</f>
        <v>Yes</v>
      </c>
      <c r="Q243" s="19" t="str">
        <f aca="false">IF(A243="","",MID(IF(NOT(EXACT(TRIM(Raw_Export!C243),D243))," · property","")&amp;IF(NOT(EXACT(TRIM(Raw_Export!E243),E243))," · category","")&amp;IF(NOT(EXACT(TRIM(Raw_Export!F243),F243))," · priority","")&amp;IF(NOT(EXACT(TRIM(Raw_Export!G243),G243))," · vendor","")&amp;IF(NOT(EXACT(TRIM(Raw_Export!H243),H243))," · status","")&amp;IF(ISTEXT(Raw_Export!J243)," · cost was text",""),4,200))</f>
        <v>priority</v>
      </c>
      <c r="R243" s="20" t="n">
        <f aca="false">IF(A243="","",IF(OR(LEN(Q243)&gt;0,K243&lt;&gt;"",L243&lt;&gt;""),1,0))</f>
        <v>1</v>
      </c>
    </row>
    <row r="244" customFormat="false" ht="15" hidden="false" customHeight="false" outlineLevel="0" collapsed="false">
      <c r="A244" s="19" t="str">
        <f aca="false">IF(Raw_Export!A244="","",Raw_Export!A244)</f>
        <v>WO-24564</v>
      </c>
      <c r="B244" s="32" t="n">
        <f aca="false">IF(A244="","",Raw_Export!B244)</f>
        <v>46268</v>
      </c>
      <c r="C244" s="33" t="n">
        <f aca="false">IF(A244="","",DATE(YEAR(B244),MONTH(B244),1))</f>
        <v>46266</v>
      </c>
      <c r="D244" s="19" t="str">
        <f aca="false">IF(A244="","",IFERROR(INDEX(Cleanup_Rules!$B$6:$B$60,MATCH(TRIM(LOWER(Raw_Export!C244)),Cleanup_Rules!$A$6:$A$60,0)),"UNMAPPED"))</f>
        <v>Oakview Apartments</v>
      </c>
      <c r="E244" s="19" t="str">
        <f aca="false">IF(A244="","",IFERROR(INDEX(Cleanup_Rules!$E$6:$E$60,MATCH(TRIM(LOWER(Raw_Export!E244)),Cleanup_Rules!$D$6:$D$60,0)),"UNMAPPED"))</f>
        <v>Plumbing</v>
      </c>
      <c r="F244" s="19" t="str">
        <f aca="false">IF(A244="","",IFERROR(INDEX(Cleanup_Rules!$H$6:$H$60,MATCH(TRIM(LOWER(Raw_Export!F244)),Cleanup_Rules!$G$6:$G$60,0)),"UNMAPPED"))</f>
        <v>Emergency</v>
      </c>
      <c r="G244" s="19" t="str">
        <f aca="false">IF(A244="","",IFERROR(INDEX(Cleanup_Rules!$K$6:$K$60,MATCH(TRIM(LOWER(Raw_Export!G244)),Cleanup_Rules!$J$6:$J$60,0)),"UNMAPPED"))</f>
        <v>In-house Maintenance</v>
      </c>
      <c r="H244" s="19" t="str">
        <f aca="false">IF(A244="","",IFERROR(INDEX(Cleanup_Rules!$N$6:$N$60,MATCH(TRIM(LOWER(Raw_Export!H244)),Cleanup_Rules!$M$6:$M$60,0)),"UNMAPPED"))</f>
        <v>Completed</v>
      </c>
      <c r="I244" s="32" t="n">
        <f aca="false">IF(OR(A244="",Raw_Export!I244=""),"",Raw_Export!I244)</f>
        <v>46270</v>
      </c>
      <c r="J244" s="34" t="n">
        <f aca="false">IF(A244="","",IF(Raw_Export!J244="",0,IF(ISNUMBER(Raw_Export!J244),Raw_Export!J244,VALUE(SUBSTITUTE(SUBSTITUTE(Raw_Export!J244,"$",""),",","")))))</f>
        <v>0</v>
      </c>
      <c r="K244" s="20" t="str">
        <f aca="false">IF(A244="","",IF(COUNTIF($A$6:A244,A244)&gt;1,"Duplicate",""))</f>
        <v/>
      </c>
      <c r="L244" s="19" t="str">
        <f aca="false">IF(A244="","",IF(AND(H244="Completed",I244=""),"No completion date",IF(AND(I244&lt;&gt;"",I244&lt;B244),"Completed before created","")))</f>
        <v/>
      </c>
      <c r="M244" s="20" t="str">
        <f aca="false">IF(A244="","",IF(K244="Duplicate","No","Yes"))</f>
        <v>Yes</v>
      </c>
      <c r="N244" s="20" t="n">
        <f aca="false">IF(OR(A244="",H244&lt;&gt;"Completed",L244&lt;&gt;""),"",I244-B244)</f>
        <v>2</v>
      </c>
      <c r="O244" s="20" t="n">
        <f aca="false">IF(A244="","",IFERROR(INDEX(Cleanup_Rules!$Q$6:$Q$8,MATCH(F244,Cleanup_Rules!$P$6:$P$8,0)),""))</f>
        <v>1</v>
      </c>
      <c r="P244" s="20" t="str">
        <f aca="false">IF(OR(N244="",O244=""),"",IF(N244&lt;=O244,"Yes","No"))</f>
        <v>No</v>
      </c>
      <c r="Q244" s="19" t="str">
        <f aca="false">IF(A244="","",MID(IF(NOT(EXACT(TRIM(Raw_Export!C244),D244))," · property","")&amp;IF(NOT(EXACT(TRIM(Raw_Export!E244),E244))," · category","")&amp;IF(NOT(EXACT(TRIM(Raw_Export!F244),F244))," · priority","")&amp;IF(NOT(EXACT(TRIM(Raw_Export!G244),G244))," · vendor","")&amp;IF(NOT(EXACT(TRIM(Raw_Export!H244),H244))," · status","")&amp;IF(ISTEXT(Raw_Export!J244)," · cost was text",""),4,200))</f>
        <v>property</v>
      </c>
      <c r="R244" s="20" t="n">
        <f aca="false">IF(A244="","",IF(OR(LEN(Q244)&gt;0,K244&lt;&gt;"",L244&lt;&gt;""),1,0))</f>
        <v>1</v>
      </c>
    </row>
    <row r="245" customFormat="false" ht="15" hidden="false" customHeight="false" outlineLevel="0" collapsed="false">
      <c r="A245" s="19" t="str">
        <f aca="false">IF(Raw_Export!A245="","",Raw_Export!A245)</f>
        <v>WO-24566</v>
      </c>
      <c r="B245" s="32" t="n">
        <f aca="false">IF(A245="","",Raw_Export!B245)</f>
        <v>46269</v>
      </c>
      <c r="C245" s="33" t="n">
        <f aca="false">IF(A245="","",DATE(YEAR(B245),MONTH(B245),1))</f>
        <v>46266</v>
      </c>
      <c r="D245" s="19" t="str">
        <f aca="false">IF(A245="","",IFERROR(INDEX(Cleanup_Rules!$B$6:$B$60,MATCH(TRIM(LOWER(Raw_Export!C245)),Cleanup_Rules!$A$6:$A$60,0)),"UNMAPPED"))</f>
        <v>Oakview Apartments</v>
      </c>
      <c r="E245" s="19" t="str">
        <f aca="false">IF(A245="","",IFERROR(INDEX(Cleanup_Rules!$E$6:$E$60,MATCH(TRIM(LOWER(Raw_Export!E245)),Cleanup_Rules!$D$6:$D$60,0)),"UNMAPPED"))</f>
        <v>Appliance</v>
      </c>
      <c r="F245" s="19" t="str">
        <f aca="false">IF(A245="","",IFERROR(INDEX(Cleanup_Rules!$H$6:$H$60,MATCH(TRIM(LOWER(Raw_Export!F245)),Cleanup_Rules!$G$6:$G$60,0)),"UNMAPPED"))</f>
        <v>Routine</v>
      </c>
      <c r="G245" s="19" t="str">
        <f aca="false">IF(A245="","",IFERROR(INDEX(Cleanup_Rules!$K$6:$K$60,MATCH(TRIM(LOWER(Raw_Export!G245)),Cleanup_Rules!$J$6:$J$60,0)),"UNMAPPED"))</f>
        <v>In-house Maintenance</v>
      </c>
      <c r="H245" s="19" t="str">
        <f aca="false">IF(A245="","",IFERROR(INDEX(Cleanup_Rules!$N$6:$N$60,MATCH(TRIM(LOWER(Raw_Export!H245)),Cleanup_Rules!$M$6:$M$60,0)),"UNMAPPED"))</f>
        <v>Completed</v>
      </c>
      <c r="I245" s="32" t="n">
        <f aca="false">IF(OR(A245="",Raw_Export!I245=""),"",Raw_Export!I245)</f>
        <v>46271</v>
      </c>
      <c r="J245" s="34" t="n">
        <f aca="false">IF(A245="","",IF(Raw_Export!J245="",0,IF(ISNUMBER(Raw_Export!J245),Raw_Export!J245,VALUE(SUBSTITUTE(SUBSTITUTE(Raw_Export!J245,"$",""),",","")))))</f>
        <v>107.93</v>
      </c>
      <c r="K245" s="20" t="str">
        <f aca="false">IF(A245="","",IF(COUNTIF($A$6:A245,A245)&gt;1,"Duplicate",""))</f>
        <v/>
      </c>
      <c r="L245" s="19" t="str">
        <f aca="false">IF(A245="","",IF(AND(H245="Completed",I245=""),"No completion date",IF(AND(I245&lt;&gt;"",I245&lt;B245),"Completed before created","")))</f>
        <v/>
      </c>
      <c r="M245" s="20" t="str">
        <f aca="false">IF(A245="","",IF(K245="Duplicate","No","Yes"))</f>
        <v>Yes</v>
      </c>
      <c r="N245" s="20" t="n">
        <f aca="false">IF(OR(A245="",H245&lt;&gt;"Completed",L245&lt;&gt;""),"",I245-B245)</f>
        <v>2</v>
      </c>
      <c r="O245" s="20" t="n">
        <f aca="false">IF(A245="","",IFERROR(INDEX(Cleanup_Rules!$Q$6:$Q$8,MATCH(F245,Cleanup_Rules!$P$6:$P$8,0)),""))</f>
        <v>7</v>
      </c>
      <c r="P245" s="20" t="str">
        <f aca="false">IF(OR(N245="",O245=""),"",IF(N245&lt;=O245,"Yes","No"))</f>
        <v>Yes</v>
      </c>
      <c r="Q245" s="19" t="str">
        <f aca="false">IF(A245="","",MID(IF(NOT(EXACT(TRIM(Raw_Export!C245),D245))," · property","")&amp;IF(NOT(EXACT(TRIM(Raw_Export!E245),E245))," · category","")&amp;IF(NOT(EXACT(TRIM(Raw_Export!F245),F245))," · priority","")&amp;IF(NOT(EXACT(TRIM(Raw_Export!G245),G245))," · vendor","")&amp;IF(NOT(EXACT(TRIM(Raw_Export!H245),H245))," · status","")&amp;IF(ISTEXT(Raw_Export!J245)," · cost was text",""),4,200))</f>
        <v/>
      </c>
      <c r="R245" s="20" t="n">
        <f aca="false">IF(A245="","",IF(OR(LEN(Q245)&gt;0,K245&lt;&gt;"",L245&lt;&gt;""),1,0))</f>
        <v>0</v>
      </c>
    </row>
    <row r="246" customFormat="false" ht="15" hidden="false" customHeight="false" outlineLevel="0" collapsed="false">
      <c r="A246" s="19" t="str">
        <f aca="false">IF(Raw_Export!A246="","",Raw_Export!A246)</f>
        <v>WO-24567</v>
      </c>
      <c r="B246" s="32" t="n">
        <f aca="false">IF(A246="","",Raw_Export!B246)</f>
        <v>46269</v>
      </c>
      <c r="C246" s="33" t="n">
        <f aca="false">IF(A246="","",DATE(YEAR(B246),MONTH(B246),1))</f>
        <v>46266</v>
      </c>
      <c r="D246" s="19" t="str">
        <f aca="false">IF(A246="","",IFERROR(INDEX(Cleanup_Rules!$B$6:$B$60,MATCH(TRIM(LOWER(Raw_Export!C246)),Cleanup_Rules!$A$6:$A$60,0)),"UNMAPPED"))</f>
        <v>Oakview Apartments</v>
      </c>
      <c r="E246" s="19" t="str">
        <f aca="false">IF(A246="","",IFERROR(INDEX(Cleanup_Rules!$E$6:$E$60,MATCH(TRIM(LOWER(Raw_Export!E246)),Cleanup_Rules!$D$6:$D$60,0)),"UNMAPPED"))</f>
        <v>Electrical</v>
      </c>
      <c r="F246" s="19" t="str">
        <f aca="false">IF(A246="","",IFERROR(INDEX(Cleanup_Rules!$H$6:$H$60,MATCH(TRIM(LOWER(Raw_Export!F246)),Cleanup_Rules!$G$6:$G$60,0)),"UNMAPPED"))</f>
        <v>Routine</v>
      </c>
      <c r="G246" s="19" t="str">
        <f aca="false">IF(A246="","",IFERROR(INDEX(Cleanup_Rules!$K$6:$K$60,MATCH(TRIM(LOWER(Raw_Export!G246)),Cleanup_Rules!$J$6:$J$60,0)),"UNMAPPED"))</f>
        <v>Bright Spark Electric</v>
      </c>
      <c r="H246" s="19" t="str">
        <f aca="false">IF(A246="","",IFERROR(INDEX(Cleanup_Rules!$N$6:$N$60,MATCH(TRIM(LOWER(Raw_Export!H246)),Cleanup_Rules!$M$6:$M$60,0)),"UNMAPPED"))</f>
        <v>Completed</v>
      </c>
      <c r="I246" s="32" t="n">
        <f aca="false">IF(OR(A246="",Raw_Export!I246=""),"",Raw_Export!I246)</f>
        <v>46276</v>
      </c>
      <c r="J246" s="34" t="n">
        <f aca="false">IF(A246="","",IF(Raw_Export!J246="",0,IF(ISNUMBER(Raw_Export!J246),Raw_Export!J246,VALUE(SUBSTITUTE(SUBSTITUTE(Raw_Export!J246,"$",""),",","")))))</f>
        <v>170.73</v>
      </c>
      <c r="K246" s="20" t="str">
        <f aca="false">IF(A246="","",IF(COUNTIF($A$6:A246,A246)&gt;1,"Duplicate",""))</f>
        <v/>
      </c>
      <c r="L246" s="19" t="str">
        <f aca="false">IF(A246="","",IF(AND(H246="Completed",I246=""),"No completion date",IF(AND(I246&lt;&gt;"",I246&lt;B246),"Completed before created","")))</f>
        <v/>
      </c>
      <c r="M246" s="20" t="str">
        <f aca="false">IF(A246="","",IF(K246="Duplicate","No","Yes"))</f>
        <v>Yes</v>
      </c>
      <c r="N246" s="20" t="n">
        <f aca="false">IF(OR(A246="",H246&lt;&gt;"Completed",L246&lt;&gt;""),"",I246-B246)</f>
        <v>7</v>
      </c>
      <c r="O246" s="20" t="n">
        <f aca="false">IF(A246="","",IFERROR(INDEX(Cleanup_Rules!$Q$6:$Q$8,MATCH(F246,Cleanup_Rules!$P$6:$P$8,0)),""))</f>
        <v>7</v>
      </c>
      <c r="P246" s="20" t="str">
        <f aca="false">IF(OR(N246="",O246=""),"",IF(N246&lt;=O246,"Yes","No"))</f>
        <v>Yes</v>
      </c>
      <c r="Q246" s="19" t="str">
        <f aca="false">IF(A246="","",MID(IF(NOT(EXACT(TRIM(Raw_Export!C246),D246))," · property","")&amp;IF(NOT(EXACT(TRIM(Raw_Export!E246),E246))," · category","")&amp;IF(NOT(EXACT(TRIM(Raw_Export!F246),F246))," · priority","")&amp;IF(NOT(EXACT(TRIM(Raw_Export!G246),G246))," · vendor","")&amp;IF(NOT(EXACT(TRIM(Raw_Export!H246),H246))," · status","")&amp;IF(ISTEXT(Raw_Export!J246)," · cost was text",""),4,200))</f>
        <v/>
      </c>
      <c r="R246" s="20" t="n">
        <f aca="false">IF(A246="","",IF(OR(LEN(Q246)&gt;0,K246&lt;&gt;"",L246&lt;&gt;""),1,0))</f>
        <v>0</v>
      </c>
    </row>
    <row r="247" customFormat="false" ht="15" hidden="false" customHeight="false" outlineLevel="0" collapsed="false">
      <c r="A247" s="19" t="str">
        <f aca="false">IF(Raw_Export!A247="","",Raw_Export!A247)</f>
        <v>WO-24568</v>
      </c>
      <c r="B247" s="32" t="n">
        <f aca="false">IF(A247="","",Raw_Export!B247)</f>
        <v>46269</v>
      </c>
      <c r="C247" s="33" t="n">
        <f aca="false">IF(A247="","",DATE(YEAR(B247),MONTH(B247),1))</f>
        <v>46266</v>
      </c>
      <c r="D247" s="19" t="str">
        <f aca="false">IF(A247="","",IFERROR(INDEX(Cleanup_Rules!$B$6:$B$60,MATCH(TRIM(LOWER(Raw_Export!C247)),Cleanup_Rules!$A$6:$A$60,0)),"UNMAPPED"))</f>
        <v>Oakview Apartments</v>
      </c>
      <c r="E247" s="19" t="str">
        <f aca="false">IF(A247="","",IFERROR(INDEX(Cleanup_Rules!$E$6:$E$60,MATCH(TRIM(LOWER(Raw_Export!E247)),Cleanup_Rules!$D$6:$D$60,0)),"UNMAPPED"))</f>
        <v>Appliance</v>
      </c>
      <c r="F247" s="19" t="str">
        <f aca="false">IF(A247="","",IFERROR(INDEX(Cleanup_Rules!$H$6:$H$60,MATCH(TRIM(LOWER(Raw_Export!F247)),Cleanup_Rules!$G$6:$G$60,0)),"UNMAPPED"))</f>
        <v>Urgent</v>
      </c>
      <c r="G247" s="19" t="str">
        <f aca="false">IF(A247="","",IFERROR(INDEX(Cleanup_Rules!$K$6:$K$60,MATCH(TRIM(LOWER(Raw_Export!G247)),Cleanup_Rules!$J$6:$J$60,0)),"UNMAPPED"))</f>
        <v>In-house Maintenance</v>
      </c>
      <c r="H247" s="19" t="str">
        <f aca="false">IF(A247="","",IFERROR(INDEX(Cleanup_Rules!$N$6:$N$60,MATCH(TRIM(LOWER(Raw_Export!H247)),Cleanup_Rules!$M$6:$M$60,0)),"UNMAPPED"))</f>
        <v>Completed</v>
      </c>
      <c r="I247" s="32" t="n">
        <f aca="false">IF(OR(A247="",Raw_Export!I247=""),"",Raw_Export!I247)</f>
        <v>46269</v>
      </c>
      <c r="J247" s="34" t="n">
        <f aca="false">IF(A247="","",IF(Raw_Export!J247="",0,IF(ISNUMBER(Raw_Export!J247),Raw_Export!J247,VALUE(SUBSTITUTE(SUBSTITUTE(Raw_Export!J247,"$",""),",","")))))</f>
        <v>31.68</v>
      </c>
      <c r="K247" s="20" t="str">
        <f aca="false">IF(A247="","",IF(COUNTIF($A$6:A247,A247)&gt;1,"Duplicate",""))</f>
        <v/>
      </c>
      <c r="L247" s="19" t="str">
        <f aca="false">IF(A247="","",IF(AND(H247="Completed",I247=""),"No completion date",IF(AND(I247&lt;&gt;"",I247&lt;B247),"Completed before created","")))</f>
        <v/>
      </c>
      <c r="M247" s="20" t="str">
        <f aca="false">IF(A247="","",IF(K247="Duplicate","No","Yes"))</f>
        <v>Yes</v>
      </c>
      <c r="N247" s="20" t="n">
        <f aca="false">IF(OR(A247="",H247&lt;&gt;"Completed",L247&lt;&gt;""),"",I247-B247)</f>
        <v>0</v>
      </c>
      <c r="O247" s="20" t="n">
        <f aca="false">IF(A247="","",IFERROR(INDEX(Cleanup_Rules!$Q$6:$Q$8,MATCH(F247,Cleanup_Rules!$P$6:$P$8,0)),""))</f>
        <v>3</v>
      </c>
      <c r="P247" s="20" t="str">
        <f aca="false">IF(OR(N247="",O247=""),"",IF(N247&lt;=O247,"Yes","No"))</f>
        <v>Yes</v>
      </c>
      <c r="Q247" s="19" t="str">
        <f aca="false">IF(A247="","",MID(IF(NOT(EXACT(TRIM(Raw_Export!C247),D247))," · property","")&amp;IF(NOT(EXACT(TRIM(Raw_Export!E247),E247))," · category","")&amp;IF(NOT(EXACT(TRIM(Raw_Export!F247),F247))," · priority","")&amp;IF(NOT(EXACT(TRIM(Raw_Export!G247),G247))," · vendor","")&amp;IF(NOT(EXACT(TRIM(Raw_Export!H247),H247))," · status","")&amp;IF(ISTEXT(Raw_Export!J247)," · cost was text",""),4,200))</f>
        <v>priority · vendor</v>
      </c>
      <c r="R247" s="20" t="n">
        <f aca="false">IF(A247="","",IF(OR(LEN(Q247)&gt;0,K247&lt;&gt;"",L247&lt;&gt;""),1,0))</f>
        <v>1</v>
      </c>
    </row>
    <row r="248" customFormat="false" ht="15" hidden="false" customHeight="false" outlineLevel="0" collapsed="false">
      <c r="A248" s="19" t="str">
        <f aca="false">IF(Raw_Export!A248="","",Raw_Export!A248)</f>
        <v>WO-24570</v>
      </c>
      <c r="B248" s="32" t="n">
        <f aca="false">IF(A248="","",Raw_Export!B248)</f>
        <v>46269</v>
      </c>
      <c r="C248" s="33" t="n">
        <f aca="false">IF(A248="","",DATE(YEAR(B248),MONTH(B248),1))</f>
        <v>46266</v>
      </c>
      <c r="D248" s="19" t="str">
        <f aca="false">IF(A248="","",IFERROR(INDEX(Cleanup_Rules!$B$6:$B$60,MATCH(TRIM(LOWER(Raw_Export!C248)),Cleanup_Rules!$A$6:$A$60,0)),"UNMAPPED"))</f>
        <v>Harbor Point Lofts</v>
      </c>
      <c r="E248" s="19" t="str">
        <f aca="false">IF(A248="","",IFERROR(INDEX(Cleanup_Rules!$E$6:$E$60,MATCH(TRIM(LOWER(Raw_Export!E248)),Cleanup_Rules!$D$6:$D$60,0)),"UNMAPPED"))</f>
        <v>General Repair</v>
      </c>
      <c r="F248" s="19" t="str">
        <f aca="false">IF(A248="","",IFERROR(INDEX(Cleanup_Rules!$H$6:$H$60,MATCH(TRIM(LOWER(Raw_Export!F248)),Cleanup_Rules!$G$6:$G$60,0)),"UNMAPPED"))</f>
        <v>Routine</v>
      </c>
      <c r="G248" s="19" t="str">
        <f aca="false">IF(A248="","",IFERROR(INDEX(Cleanup_Rules!$K$6:$K$60,MATCH(TRIM(LOWER(Raw_Export!G248)),Cleanup_Rules!$J$6:$J$60,0)),"UNMAPPED"))</f>
        <v>In-house Maintenance</v>
      </c>
      <c r="H248" s="19" t="str">
        <f aca="false">IF(A248="","",IFERROR(INDEX(Cleanup_Rules!$N$6:$N$60,MATCH(TRIM(LOWER(Raw_Export!H248)),Cleanup_Rules!$M$6:$M$60,0)),"UNMAPPED"))</f>
        <v>Open</v>
      </c>
      <c r="I248" s="32" t="str">
        <f aca="false">IF(OR(A248="",Raw_Export!I248=""),"",Raw_Export!I248)</f>
        <v/>
      </c>
      <c r="J248" s="34" t="n">
        <f aca="false">IF(A248="","",IF(Raw_Export!J248="",0,IF(ISNUMBER(Raw_Export!J248),Raw_Export!J248,VALUE(SUBSTITUTE(SUBSTITUTE(Raw_Export!J248,"$",""),",","")))))</f>
        <v>19.48</v>
      </c>
      <c r="K248" s="20" t="str">
        <f aca="false">IF(A248="","",IF(COUNTIF($A$6:A248,A248)&gt;1,"Duplicate",""))</f>
        <v/>
      </c>
      <c r="L248" s="19" t="str">
        <f aca="false">IF(A248="","",IF(AND(H248="Completed",I248=""),"No completion date",IF(AND(I248&lt;&gt;"",I248&lt;B248),"Completed before created","")))</f>
        <v/>
      </c>
      <c r="M248" s="20" t="str">
        <f aca="false">IF(A248="","",IF(K248="Duplicate","No","Yes"))</f>
        <v>Yes</v>
      </c>
      <c r="N248" s="20" t="str">
        <f aca="false">IF(OR(A248="",H248&lt;&gt;"Completed",L248&lt;&gt;""),"",I248-B248)</f>
        <v/>
      </c>
      <c r="O248" s="20" t="n">
        <f aca="false">IF(A248="","",IFERROR(INDEX(Cleanup_Rules!$Q$6:$Q$8,MATCH(F248,Cleanup_Rules!$P$6:$P$8,0)),""))</f>
        <v>7</v>
      </c>
      <c r="P248" s="20" t="str">
        <f aca="false">IF(OR(N248="",O248=""),"",IF(N248&lt;=O248,"Yes","No"))</f>
        <v/>
      </c>
      <c r="Q248" s="19" t="str">
        <f aca="false">IF(A248="","",MID(IF(NOT(EXACT(TRIM(Raw_Export!C248),D248))," · property","")&amp;IF(NOT(EXACT(TRIM(Raw_Export!E248),E248))," · category","")&amp;IF(NOT(EXACT(TRIM(Raw_Export!F248),F248))," · priority","")&amp;IF(NOT(EXACT(TRIM(Raw_Export!G248),G248))," · vendor","")&amp;IF(NOT(EXACT(TRIM(Raw_Export!H248),H248))," · status","")&amp;IF(ISTEXT(Raw_Export!J248)," · cost was text",""),4,200))</f>
        <v/>
      </c>
      <c r="R248" s="20" t="n">
        <f aca="false">IF(A248="","",IF(OR(LEN(Q248)&gt;0,K248&lt;&gt;"",L248&lt;&gt;""),1,0))</f>
        <v>0</v>
      </c>
    </row>
    <row r="249" customFormat="false" ht="15" hidden="false" customHeight="false" outlineLevel="0" collapsed="false">
      <c r="A249" s="19" t="str">
        <f aca="false">IF(Raw_Export!A249="","",Raw_Export!A249)</f>
        <v>WO-24571</v>
      </c>
      <c r="B249" s="32" t="n">
        <f aca="false">IF(A249="","",Raw_Export!B249)</f>
        <v>46270</v>
      </c>
      <c r="C249" s="33" t="n">
        <f aca="false">IF(A249="","",DATE(YEAR(B249),MONTH(B249),1))</f>
        <v>46266</v>
      </c>
      <c r="D249" s="19" t="str">
        <f aca="false">IF(A249="","",IFERROR(INDEX(Cleanup_Rules!$B$6:$B$60,MATCH(TRIM(LOWER(Raw_Export!C249)),Cleanup_Rules!$A$6:$A$60,0)),"UNMAPPED"))</f>
        <v>Harbor Point Lofts</v>
      </c>
      <c r="E249" s="19" t="str">
        <f aca="false">IF(A249="","",IFERROR(INDEX(Cleanup_Rules!$E$6:$E$60,MATCH(TRIM(LOWER(Raw_Export!E249)),Cleanup_Rules!$D$6:$D$60,0)),"UNMAPPED"))</f>
        <v>HVAC</v>
      </c>
      <c r="F249" s="19" t="str">
        <f aca="false">IF(A249="","",IFERROR(INDEX(Cleanup_Rules!$H$6:$H$60,MATCH(TRIM(LOWER(Raw_Export!F249)),Cleanup_Rules!$G$6:$G$60,0)),"UNMAPPED"))</f>
        <v>Emergency</v>
      </c>
      <c r="G249" s="19" t="str">
        <f aca="false">IF(A249="","",IFERROR(INDEX(Cleanup_Rules!$K$6:$K$60,MATCH(TRIM(LOWER(Raw_Export!G249)),Cleanup_Rules!$J$6:$J$60,0)),"UNMAPPED"))</f>
        <v>CoolAir HVAC</v>
      </c>
      <c r="H249" s="19" t="str">
        <f aca="false">IF(A249="","",IFERROR(INDEX(Cleanup_Rules!$N$6:$N$60,MATCH(TRIM(LOWER(Raw_Export!H249)),Cleanup_Rules!$M$6:$M$60,0)),"UNMAPPED"))</f>
        <v>Completed</v>
      </c>
      <c r="I249" s="32" t="n">
        <f aca="false">IF(OR(A249="",Raw_Export!I249=""),"",Raw_Export!I249)</f>
        <v>46270</v>
      </c>
      <c r="J249" s="34" t="n">
        <f aca="false">IF(A249="","",IF(Raw_Export!J249="",0,IF(ISNUMBER(Raw_Export!J249),Raw_Export!J249,VALUE(SUBSTITUTE(SUBSTITUTE(Raw_Export!J249,"$",""),",","")))))</f>
        <v>284.42</v>
      </c>
      <c r="K249" s="20" t="str">
        <f aca="false">IF(A249="","",IF(COUNTIF($A$6:A249,A249)&gt;1,"Duplicate",""))</f>
        <v/>
      </c>
      <c r="L249" s="19" t="str">
        <f aca="false">IF(A249="","",IF(AND(H249="Completed",I249=""),"No completion date",IF(AND(I249&lt;&gt;"",I249&lt;B249),"Completed before created","")))</f>
        <v/>
      </c>
      <c r="M249" s="20" t="str">
        <f aca="false">IF(A249="","",IF(K249="Duplicate","No","Yes"))</f>
        <v>Yes</v>
      </c>
      <c r="N249" s="20" t="n">
        <f aca="false">IF(OR(A249="",H249&lt;&gt;"Completed",L249&lt;&gt;""),"",I249-B249)</f>
        <v>0</v>
      </c>
      <c r="O249" s="20" t="n">
        <f aca="false">IF(A249="","",IFERROR(INDEX(Cleanup_Rules!$Q$6:$Q$8,MATCH(F249,Cleanup_Rules!$P$6:$P$8,0)),""))</f>
        <v>1</v>
      </c>
      <c r="P249" s="20" t="str">
        <f aca="false">IF(OR(N249="",O249=""),"",IF(N249&lt;=O249,"Yes","No"))</f>
        <v>Yes</v>
      </c>
      <c r="Q249" s="19" t="str">
        <f aca="false">IF(A249="","",MID(IF(NOT(EXACT(TRIM(Raw_Export!C249),D249))," · property","")&amp;IF(NOT(EXACT(TRIM(Raw_Export!E249),E249))," · category","")&amp;IF(NOT(EXACT(TRIM(Raw_Export!F249),F249))," · priority","")&amp;IF(NOT(EXACT(TRIM(Raw_Export!G249),G249))," · vendor","")&amp;IF(NOT(EXACT(TRIM(Raw_Export!H249),H249))," · status","")&amp;IF(ISTEXT(Raw_Export!J249)," · cost was text",""),4,200))</f>
        <v>priority</v>
      </c>
      <c r="R249" s="20" t="n">
        <f aca="false">IF(A249="","",IF(OR(LEN(Q249)&gt;0,K249&lt;&gt;"",L249&lt;&gt;""),1,0))</f>
        <v>1</v>
      </c>
    </row>
    <row r="250" customFormat="false" ht="15" hidden="false" customHeight="false" outlineLevel="0" collapsed="false">
      <c r="A250" s="19" t="str">
        <f aca="false">IF(Raw_Export!A250="","",Raw_Export!A250)</f>
        <v>WO-24572</v>
      </c>
      <c r="B250" s="32" t="n">
        <f aca="false">IF(A250="","",Raw_Export!B250)</f>
        <v>46271</v>
      </c>
      <c r="C250" s="33" t="n">
        <f aca="false">IF(A250="","",DATE(YEAR(B250),MONTH(B250),1))</f>
        <v>46266</v>
      </c>
      <c r="D250" s="19" t="str">
        <f aca="false">IF(A250="","",IFERROR(INDEX(Cleanup_Rules!$B$6:$B$60,MATCH(TRIM(LOWER(Raw_Export!C250)),Cleanup_Rules!$A$6:$A$60,0)),"UNMAPPED"))</f>
        <v>Oakview Apartments</v>
      </c>
      <c r="E250" s="19" t="str">
        <f aca="false">IF(A250="","",IFERROR(INDEX(Cleanup_Rules!$E$6:$E$60,MATCH(TRIM(LOWER(Raw_Export!E250)),Cleanup_Rules!$D$6:$D$60,0)),"UNMAPPED"))</f>
        <v>Plumbing</v>
      </c>
      <c r="F250" s="19" t="str">
        <f aca="false">IF(A250="","",IFERROR(INDEX(Cleanup_Rules!$H$6:$H$60,MATCH(TRIM(LOWER(Raw_Export!F250)),Cleanup_Rules!$G$6:$G$60,0)),"UNMAPPED"))</f>
        <v>Urgent</v>
      </c>
      <c r="G250" s="19" t="str">
        <f aca="false">IF(A250="","",IFERROR(INDEX(Cleanup_Rules!$K$6:$K$60,MATCH(TRIM(LOWER(Raw_Export!G250)),Cleanup_Rules!$J$6:$J$60,0)),"UNMAPPED"))</f>
        <v>FastFlow Plumbing</v>
      </c>
      <c r="H250" s="19" t="str">
        <f aca="false">IF(A250="","",IFERROR(INDEX(Cleanup_Rules!$N$6:$N$60,MATCH(TRIM(LOWER(Raw_Export!H250)),Cleanup_Rules!$M$6:$M$60,0)),"UNMAPPED"))</f>
        <v>Completed</v>
      </c>
      <c r="I250" s="32" t="n">
        <f aca="false">IF(OR(A250="",Raw_Export!I250=""),"",Raw_Export!I250)</f>
        <v>46273</v>
      </c>
      <c r="J250" s="34" t="n">
        <f aca="false">IF(A250="","",IF(Raw_Export!J250="",0,IF(ISNUMBER(Raw_Export!J250),Raw_Export!J250,VALUE(SUBSTITUTE(SUBSTITUTE(Raw_Export!J250,"$",""),",","")))))</f>
        <v>302.42</v>
      </c>
      <c r="K250" s="20" t="str">
        <f aca="false">IF(A250="","",IF(COUNTIF($A$6:A250,A250)&gt;1,"Duplicate",""))</f>
        <v/>
      </c>
      <c r="L250" s="19" t="str">
        <f aca="false">IF(A250="","",IF(AND(H250="Completed",I250=""),"No completion date",IF(AND(I250&lt;&gt;"",I250&lt;B250),"Completed before created","")))</f>
        <v/>
      </c>
      <c r="M250" s="20" t="str">
        <f aca="false">IF(A250="","",IF(K250="Duplicate","No","Yes"))</f>
        <v>Yes</v>
      </c>
      <c r="N250" s="20" t="n">
        <f aca="false">IF(OR(A250="",H250&lt;&gt;"Completed",L250&lt;&gt;""),"",I250-B250)</f>
        <v>2</v>
      </c>
      <c r="O250" s="20" t="n">
        <f aca="false">IF(A250="","",IFERROR(INDEX(Cleanup_Rules!$Q$6:$Q$8,MATCH(F250,Cleanup_Rules!$P$6:$P$8,0)),""))</f>
        <v>3</v>
      </c>
      <c r="P250" s="20" t="str">
        <f aca="false">IF(OR(N250="",O250=""),"",IF(N250&lt;=O250,"Yes","No"))</f>
        <v>Yes</v>
      </c>
      <c r="Q250" s="19" t="str">
        <f aca="false">IF(A250="","",MID(IF(NOT(EXACT(TRIM(Raw_Export!C250),D250))," · property","")&amp;IF(NOT(EXACT(TRIM(Raw_Export!E250),E250))," · category","")&amp;IF(NOT(EXACT(TRIM(Raw_Export!F250),F250))," · priority","")&amp;IF(NOT(EXACT(TRIM(Raw_Export!G250),G250))," · vendor","")&amp;IF(NOT(EXACT(TRIM(Raw_Export!H250),H250))," · status","")&amp;IF(ISTEXT(Raw_Export!J250)," · cost was text",""),4,200))</f>
        <v>priority · status</v>
      </c>
      <c r="R250" s="20" t="n">
        <f aca="false">IF(A250="","",IF(OR(LEN(Q250)&gt;0,K250&lt;&gt;"",L250&lt;&gt;""),1,0))</f>
        <v>1</v>
      </c>
    </row>
    <row r="251" customFormat="false" ht="15" hidden="false" customHeight="false" outlineLevel="0" collapsed="false">
      <c r="A251" s="19" t="str">
        <f aca="false">IF(Raw_Export!A251="","",Raw_Export!A251)</f>
        <v>WO-24575</v>
      </c>
      <c r="B251" s="32" t="n">
        <f aca="false">IF(A251="","",Raw_Export!B251)</f>
        <v>46271</v>
      </c>
      <c r="C251" s="33" t="n">
        <f aca="false">IF(A251="","",DATE(YEAR(B251),MONTH(B251),1))</f>
        <v>46266</v>
      </c>
      <c r="D251" s="19" t="str">
        <f aca="false">IF(A251="","",IFERROR(INDEX(Cleanup_Rules!$B$6:$B$60,MATCH(TRIM(LOWER(Raw_Export!C251)),Cleanup_Rules!$A$6:$A$60,0)),"UNMAPPED"))</f>
        <v>Mill Creek Townhomes</v>
      </c>
      <c r="E251" s="19" t="str">
        <f aca="false">IF(A251="","",IFERROR(INDEX(Cleanup_Rules!$E$6:$E$60,MATCH(TRIM(LOWER(Raw_Export!E251)),Cleanup_Rules!$D$6:$D$60,0)),"UNMAPPED"))</f>
        <v>Pest Control</v>
      </c>
      <c r="F251" s="19" t="str">
        <f aca="false">IF(A251="","",IFERROR(INDEX(Cleanup_Rules!$H$6:$H$60,MATCH(TRIM(LOWER(Raw_Export!F251)),Cleanup_Rules!$G$6:$G$60,0)),"UNMAPPED"))</f>
        <v>Urgent</v>
      </c>
      <c r="G251" s="19" t="str">
        <f aca="false">IF(A251="","",IFERROR(INDEX(Cleanup_Rules!$K$6:$K$60,MATCH(TRIM(LOWER(Raw_Export!G251)),Cleanup_Rules!$J$6:$J$60,0)),"UNMAPPED"))</f>
        <v>Shield Pest Control</v>
      </c>
      <c r="H251" s="19" t="str">
        <f aca="false">IF(A251="","",IFERROR(INDEX(Cleanup_Rules!$N$6:$N$60,MATCH(TRIM(LOWER(Raw_Export!H251)),Cleanup_Rules!$M$6:$M$60,0)),"UNMAPPED"))</f>
        <v>Completed</v>
      </c>
      <c r="I251" s="32" t="n">
        <f aca="false">IF(OR(A251="",Raw_Export!I251=""),"",Raw_Export!I251)</f>
        <v>46272</v>
      </c>
      <c r="J251" s="34" t="n">
        <f aca="false">IF(A251="","",IF(Raw_Export!J251="",0,IF(ISNUMBER(Raw_Export!J251),Raw_Export!J251,VALUE(SUBSTITUTE(SUBSTITUTE(Raw_Export!J251,"$",""),",","")))))</f>
        <v>91.04</v>
      </c>
      <c r="K251" s="20" t="str">
        <f aca="false">IF(A251="","",IF(COUNTIF($A$6:A251,A251)&gt;1,"Duplicate",""))</f>
        <v/>
      </c>
      <c r="L251" s="19" t="str">
        <f aca="false">IF(A251="","",IF(AND(H251="Completed",I251=""),"No completion date",IF(AND(I251&lt;&gt;"",I251&lt;B251),"Completed before created","")))</f>
        <v/>
      </c>
      <c r="M251" s="20" t="str">
        <f aca="false">IF(A251="","",IF(K251="Duplicate","No","Yes"))</f>
        <v>Yes</v>
      </c>
      <c r="N251" s="20" t="n">
        <f aca="false">IF(OR(A251="",H251&lt;&gt;"Completed",L251&lt;&gt;""),"",I251-B251)</f>
        <v>1</v>
      </c>
      <c r="O251" s="20" t="n">
        <f aca="false">IF(A251="","",IFERROR(INDEX(Cleanup_Rules!$Q$6:$Q$8,MATCH(F251,Cleanup_Rules!$P$6:$P$8,0)),""))</f>
        <v>3</v>
      </c>
      <c r="P251" s="20" t="str">
        <f aca="false">IF(OR(N251="",O251=""),"",IF(N251&lt;=O251,"Yes","No"))</f>
        <v>Yes</v>
      </c>
      <c r="Q251" s="19" t="str">
        <f aca="false">IF(A251="","",MID(IF(NOT(EXACT(TRIM(Raw_Export!C251),D251))," · property","")&amp;IF(NOT(EXACT(TRIM(Raw_Export!E251),E251))," · category","")&amp;IF(NOT(EXACT(TRIM(Raw_Export!F251),F251))," · priority","")&amp;IF(NOT(EXACT(TRIM(Raw_Export!G251),G251))," · vendor","")&amp;IF(NOT(EXACT(TRIM(Raw_Export!H251),H251))," · status","")&amp;IF(ISTEXT(Raw_Export!J251)," · cost was text",""),4,200))</f>
        <v/>
      </c>
      <c r="R251" s="20" t="n">
        <f aca="false">IF(A251="","",IF(OR(LEN(Q251)&gt;0,K251&lt;&gt;"",L251&lt;&gt;""),1,0))</f>
        <v>0</v>
      </c>
    </row>
    <row r="252" customFormat="false" ht="15" hidden="false" customHeight="false" outlineLevel="0" collapsed="false">
      <c r="A252" s="19" t="str">
        <f aca="false">IF(Raw_Export!A252="","",Raw_Export!A252)</f>
        <v>WO-24576</v>
      </c>
      <c r="B252" s="32" t="n">
        <f aca="false">IF(A252="","",Raw_Export!B252)</f>
        <v>46271</v>
      </c>
      <c r="C252" s="33" t="n">
        <f aca="false">IF(A252="","",DATE(YEAR(B252),MONTH(B252),1))</f>
        <v>46266</v>
      </c>
      <c r="D252" s="19" t="str">
        <f aca="false">IF(A252="","",IFERROR(INDEX(Cleanup_Rules!$B$6:$B$60,MATCH(TRIM(LOWER(Raw_Export!C252)),Cleanup_Rules!$A$6:$A$60,0)),"UNMAPPED"))</f>
        <v>Harbor Point Lofts</v>
      </c>
      <c r="E252" s="19" t="str">
        <f aca="false">IF(A252="","",IFERROR(INDEX(Cleanup_Rules!$E$6:$E$60,MATCH(TRIM(LOWER(Raw_Export!E252)),Cleanup_Rules!$D$6:$D$60,0)),"UNMAPPED"))</f>
        <v>Plumbing</v>
      </c>
      <c r="F252" s="19" t="str">
        <f aca="false">IF(A252="","",IFERROR(INDEX(Cleanup_Rules!$H$6:$H$60,MATCH(TRIM(LOWER(Raw_Export!F252)),Cleanup_Rules!$G$6:$G$60,0)),"UNMAPPED"))</f>
        <v>Routine</v>
      </c>
      <c r="G252" s="19" t="str">
        <f aca="false">IF(A252="","",IFERROR(INDEX(Cleanup_Rules!$K$6:$K$60,MATCH(TRIM(LOWER(Raw_Export!G252)),Cleanup_Rules!$J$6:$J$60,0)),"UNMAPPED"))</f>
        <v>FastFlow Plumbing</v>
      </c>
      <c r="H252" s="19" t="str">
        <f aca="false">IF(A252="","",IFERROR(INDEX(Cleanup_Rules!$N$6:$N$60,MATCH(TRIM(LOWER(Raw_Export!H252)),Cleanup_Rules!$M$6:$M$60,0)),"UNMAPPED"))</f>
        <v>Completed</v>
      </c>
      <c r="I252" s="32" t="n">
        <f aca="false">IF(OR(A252="",Raw_Export!I252=""),"",Raw_Export!I252)</f>
        <v>46275</v>
      </c>
      <c r="J252" s="34" t="n">
        <f aca="false">IF(A252="","",IF(Raw_Export!J252="",0,IF(ISNUMBER(Raw_Export!J252),Raw_Export!J252,VALUE(SUBSTITUTE(SUBSTITUTE(Raw_Export!J252,"$",""),",","")))))</f>
        <v>771.38</v>
      </c>
      <c r="K252" s="20" t="str">
        <f aca="false">IF(A252="","",IF(COUNTIF($A$6:A252,A252)&gt;1,"Duplicate",""))</f>
        <v/>
      </c>
      <c r="L252" s="19" t="str">
        <f aca="false">IF(A252="","",IF(AND(H252="Completed",I252=""),"No completion date",IF(AND(I252&lt;&gt;"",I252&lt;B252),"Completed before created","")))</f>
        <v/>
      </c>
      <c r="M252" s="20" t="str">
        <f aca="false">IF(A252="","",IF(K252="Duplicate","No","Yes"))</f>
        <v>Yes</v>
      </c>
      <c r="N252" s="20" t="n">
        <f aca="false">IF(OR(A252="",H252&lt;&gt;"Completed",L252&lt;&gt;""),"",I252-B252)</f>
        <v>4</v>
      </c>
      <c r="O252" s="20" t="n">
        <f aca="false">IF(A252="","",IFERROR(INDEX(Cleanup_Rules!$Q$6:$Q$8,MATCH(F252,Cleanup_Rules!$P$6:$P$8,0)),""))</f>
        <v>7</v>
      </c>
      <c r="P252" s="20" t="str">
        <f aca="false">IF(OR(N252="",O252=""),"",IF(N252&lt;=O252,"Yes","No"))</f>
        <v>Yes</v>
      </c>
      <c r="Q252" s="19" t="str">
        <f aca="false">IF(A252="","",MID(IF(NOT(EXACT(TRIM(Raw_Export!C252),D252))," · property","")&amp;IF(NOT(EXACT(TRIM(Raw_Export!E252),E252))," · category","")&amp;IF(NOT(EXACT(TRIM(Raw_Export!F252),F252))," · priority","")&amp;IF(NOT(EXACT(TRIM(Raw_Export!G252),G252))," · vendor","")&amp;IF(NOT(EXACT(TRIM(Raw_Export!H252),H252))," · status","")&amp;IF(ISTEXT(Raw_Export!J252)," · cost was text",""),4,200))</f>
        <v>property · category · priority</v>
      </c>
      <c r="R252" s="20" t="n">
        <f aca="false">IF(A252="","",IF(OR(LEN(Q252)&gt;0,K252&lt;&gt;"",L252&lt;&gt;""),1,0))</f>
        <v>1</v>
      </c>
    </row>
    <row r="253" customFormat="false" ht="15" hidden="false" customHeight="false" outlineLevel="0" collapsed="false">
      <c r="A253" s="19" t="str">
        <f aca="false">IF(Raw_Export!A253="","",Raw_Export!A253)</f>
        <v>WO-24577</v>
      </c>
      <c r="B253" s="32" t="n">
        <f aca="false">IF(A253="","",Raw_Export!B253)</f>
        <v>46271</v>
      </c>
      <c r="C253" s="33" t="n">
        <f aca="false">IF(A253="","",DATE(YEAR(B253),MONTH(B253),1))</f>
        <v>46266</v>
      </c>
      <c r="D253" s="19" t="str">
        <f aca="false">IF(A253="","",IFERROR(INDEX(Cleanup_Rules!$B$6:$B$60,MATCH(TRIM(LOWER(Raw_Export!C253)),Cleanup_Rules!$A$6:$A$60,0)),"UNMAPPED"))</f>
        <v>Harbor Point Lofts</v>
      </c>
      <c r="E253" s="19" t="str">
        <f aca="false">IF(A253="","",IFERROR(INDEX(Cleanup_Rules!$E$6:$E$60,MATCH(TRIM(LOWER(Raw_Export!E253)),Cleanup_Rules!$D$6:$D$60,0)),"UNMAPPED"))</f>
        <v>Pest Control</v>
      </c>
      <c r="F253" s="19" t="str">
        <f aca="false">IF(A253="","",IFERROR(INDEX(Cleanup_Rules!$H$6:$H$60,MATCH(TRIM(LOWER(Raw_Export!F253)),Cleanup_Rules!$G$6:$G$60,0)),"UNMAPPED"))</f>
        <v>Routine</v>
      </c>
      <c r="G253" s="19" t="str">
        <f aca="false">IF(A253="","",IFERROR(INDEX(Cleanup_Rules!$K$6:$K$60,MATCH(TRIM(LOWER(Raw_Export!G253)),Cleanup_Rules!$J$6:$J$60,0)),"UNMAPPED"))</f>
        <v>Shield Pest Control</v>
      </c>
      <c r="H253" s="19" t="str">
        <f aca="false">IF(A253="","",IFERROR(INDEX(Cleanup_Rules!$N$6:$N$60,MATCH(TRIM(LOWER(Raw_Export!H253)),Cleanup_Rules!$M$6:$M$60,0)),"UNMAPPED"))</f>
        <v>Completed</v>
      </c>
      <c r="I253" s="32" t="n">
        <f aca="false">IF(OR(A253="",Raw_Export!I253=""),"",Raw_Export!I253)</f>
        <v>46276</v>
      </c>
      <c r="J253" s="34" t="n">
        <f aca="false">IF(A253="","",IF(Raw_Export!J253="",0,IF(ISNUMBER(Raw_Export!J253),Raw_Export!J253,VALUE(SUBSTITUTE(SUBSTITUTE(Raw_Export!J253,"$",""),",","")))))</f>
        <v>236.02</v>
      </c>
      <c r="K253" s="20" t="str">
        <f aca="false">IF(A253="","",IF(COUNTIF($A$6:A253,A253)&gt;1,"Duplicate",""))</f>
        <v/>
      </c>
      <c r="L253" s="19" t="str">
        <f aca="false">IF(A253="","",IF(AND(H253="Completed",I253=""),"No completion date",IF(AND(I253&lt;&gt;"",I253&lt;B253),"Completed before created","")))</f>
        <v/>
      </c>
      <c r="M253" s="20" t="str">
        <f aca="false">IF(A253="","",IF(K253="Duplicate","No","Yes"))</f>
        <v>Yes</v>
      </c>
      <c r="N253" s="20" t="n">
        <f aca="false">IF(OR(A253="",H253&lt;&gt;"Completed",L253&lt;&gt;""),"",I253-B253)</f>
        <v>5</v>
      </c>
      <c r="O253" s="20" t="n">
        <f aca="false">IF(A253="","",IFERROR(INDEX(Cleanup_Rules!$Q$6:$Q$8,MATCH(F253,Cleanup_Rules!$P$6:$P$8,0)),""))</f>
        <v>7</v>
      </c>
      <c r="P253" s="20" t="str">
        <f aca="false">IF(OR(N253="",O253=""),"",IF(N253&lt;=O253,"Yes","No"))</f>
        <v>Yes</v>
      </c>
      <c r="Q253" s="19" t="str">
        <f aca="false">IF(A253="","",MID(IF(NOT(EXACT(TRIM(Raw_Export!C253),D253))," · property","")&amp;IF(NOT(EXACT(TRIM(Raw_Export!E253),E253))," · category","")&amp;IF(NOT(EXACT(TRIM(Raw_Export!F253),F253))," · priority","")&amp;IF(NOT(EXACT(TRIM(Raw_Export!G253),G253))," · vendor","")&amp;IF(NOT(EXACT(TRIM(Raw_Export!H253),H253))," · status","")&amp;IF(ISTEXT(Raw_Export!J253)," · cost was text",""),4,200))</f>
        <v/>
      </c>
      <c r="R253" s="20" t="n">
        <f aca="false">IF(A253="","",IF(OR(LEN(Q253)&gt;0,K253&lt;&gt;"",L253&lt;&gt;""),1,0))</f>
        <v>0</v>
      </c>
    </row>
    <row r="254" customFormat="false" ht="15" hidden="false" customHeight="false" outlineLevel="0" collapsed="false">
      <c r="A254" s="19" t="str">
        <f aca="false">IF(Raw_Export!A254="","",Raw_Export!A254)</f>
        <v>WO-24578</v>
      </c>
      <c r="B254" s="32" t="n">
        <f aca="false">IF(A254="","",Raw_Export!B254)</f>
        <v>46271</v>
      </c>
      <c r="C254" s="33" t="n">
        <f aca="false">IF(A254="","",DATE(YEAR(B254),MONTH(B254),1))</f>
        <v>46266</v>
      </c>
      <c r="D254" s="19" t="str">
        <f aca="false">IF(A254="","",IFERROR(INDEX(Cleanup_Rules!$B$6:$B$60,MATCH(TRIM(LOWER(Raw_Export!C254)),Cleanup_Rules!$A$6:$A$60,0)),"UNMAPPED"))</f>
        <v>Cedar Ridge Apartments</v>
      </c>
      <c r="E254" s="19" t="str">
        <f aca="false">IF(A254="","",IFERROR(INDEX(Cleanup_Rules!$E$6:$E$60,MATCH(TRIM(LOWER(Raw_Export!E254)),Cleanup_Rules!$D$6:$D$60,0)),"UNMAPPED"))</f>
        <v>Pest Control</v>
      </c>
      <c r="F254" s="19" t="str">
        <f aca="false">IF(A254="","",IFERROR(INDEX(Cleanup_Rules!$H$6:$H$60,MATCH(TRIM(LOWER(Raw_Export!F254)),Cleanup_Rules!$G$6:$G$60,0)),"UNMAPPED"))</f>
        <v>Emergency</v>
      </c>
      <c r="G254" s="19" t="str">
        <f aca="false">IF(A254="","",IFERROR(INDEX(Cleanup_Rules!$K$6:$K$60,MATCH(TRIM(LOWER(Raw_Export!G254)),Cleanup_Rules!$J$6:$J$60,0)),"UNMAPPED"))</f>
        <v>Shield Pest Control</v>
      </c>
      <c r="H254" s="19" t="str">
        <f aca="false">IF(A254="","",IFERROR(INDEX(Cleanup_Rules!$N$6:$N$60,MATCH(TRIM(LOWER(Raw_Export!H254)),Cleanup_Rules!$M$6:$M$60,0)),"UNMAPPED"))</f>
        <v>Completed</v>
      </c>
      <c r="I254" s="32" t="n">
        <f aca="false">IF(OR(A254="",Raw_Export!I254=""),"",Raw_Export!I254)</f>
        <v>46272</v>
      </c>
      <c r="J254" s="34" t="n">
        <f aca="false">IF(A254="","",IF(Raw_Export!J254="",0,IF(ISNUMBER(Raw_Export!J254),Raw_Export!J254,VALUE(SUBSTITUTE(SUBSTITUTE(Raw_Export!J254,"$",""),",","")))))</f>
        <v>178.75</v>
      </c>
      <c r="K254" s="20" t="str">
        <f aca="false">IF(A254="","",IF(COUNTIF($A$6:A254,A254)&gt;1,"Duplicate",""))</f>
        <v/>
      </c>
      <c r="L254" s="19" t="str">
        <f aca="false">IF(A254="","",IF(AND(H254="Completed",I254=""),"No completion date",IF(AND(I254&lt;&gt;"",I254&lt;B254),"Completed before created","")))</f>
        <v/>
      </c>
      <c r="M254" s="20" t="str">
        <f aca="false">IF(A254="","",IF(K254="Duplicate","No","Yes"))</f>
        <v>Yes</v>
      </c>
      <c r="N254" s="20" t="n">
        <f aca="false">IF(OR(A254="",H254&lt;&gt;"Completed",L254&lt;&gt;""),"",I254-B254)</f>
        <v>1</v>
      </c>
      <c r="O254" s="20" t="n">
        <f aca="false">IF(A254="","",IFERROR(INDEX(Cleanup_Rules!$Q$6:$Q$8,MATCH(F254,Cleanup_Rules!$P$6:$P$8,0)),""))</f>
        <v>1</v>
      </c>
      <c r="P254" s="20" t="str">
        <f aca="false">IF(OR(N254="",O254=""),"",IF(N254&lt;=O254,"Yes","No"))</f>
        <v>Yes</v>
      </c>
      <c r="Q254" s="19" t="str">
        <f aca="false">IF(A254="","",MID(IF(NOT(EXACT(TRIM(Raw_Export!C254),D254))," · property","")&amp;IF(NOT(EXACT(TRIM(Raw_Export!E254),E254))," · category","")&amp;IF(NOT(EXACT(TRIM(Raw_Export!F254),F254))," · priority","")&amp;IF(NOT(EXACT(TRIM(Raw_Export!G254),G254))," · vendor","")&amp;IF(NOT(EXACT(TRIM(Raw_Export!H254),H254))," · status","")&amp;IF(ISTEXT(Raw_Export!J254)," · cost was text",""),4,200))</f>
        <v/>
      </c>
      <c r="R254" s="20" t="n">
        <f aca="false">IF(A254="","",IF(OR(LEN(Q254)&gt;0,K254&lt;&gt;"",L254&lt;&gt;""),1,0))</f>
        <v>0</v>
      </c>
    </row>
    <row r="255" customFormat="false" ht="15" hidden="false" customHeight="false" outlineLevel="0" collapsed="false">
      <c r="A255" s="19" t="str">
        <f aca="false">IF(Raw_Export!A255="","",Raw_Export!A255)</f>
        <v>WO-24580</v>
      </c>
      <c r="B255" s="32" t="n">
        <f aca="false">IF(A255="","",Raw_Export!B255)</f>
        <v>46272</v>
      </c>
      <c r="C255" s="33" t="n">
        <f aca="false">IF(A255="","",DATE(YEAR(B255),MONTH(B255),1))</f>
        <v>46266</v>
      </c>
      <c r="D255" s="19" t="str">
        <f aca="false">IF(A255="","",IFERROR(INDEX(Cleanup_Rules!$B$6:$B$60,MATCH(TRIM(LOWER(Raw_Export!C255)),Cleanup_Rules!$A$6:$A$60,0)),"UNMAPPED"))</f>
        <v>Oakview Apartments</v>
      </c>
      <c r="E255" s="19" t="str">
        <f aca="false">IF(A255="","",IFERROR(INDEX(Cleanup_Rules!$E$6:$E$60,MATCH(TRIM(LOWER(Raw_Export!E255)),Cleanup_Rules!$D$6:$D$60,0)),"UNMAPPED"))</f>
        <v>Plumbing</v>
      </c>
      <c r="F255" s="19" t="str">
        <f aca="false">IF(A255="","",IFERROR(INDEX(Cleanup_Rules!$H$6:$H$60,MATCH(TRIM(LOWER(Raw_Export!F255)),Cleanup_Rules!$G$6:$G$60,0)),"UNMAPPED"))</f>
        <v>Routine</v>
      </c>
      <c r="G255" s="19" t="str">
        <f aca="false">IF(A255="","",IFERROR(INDEX(Cleanup_Rules!$K$6:$K$60,MATCH(TRIM(LOWER(Raw_Export!G255)),Cleanup_Rules!$J$6:$J$60,0)),"UNMAPPED"))</f>
        <v>In-house Maintenance</v>
      </c>
      <c r="H255" s="19" t="str">
        <f aca="false">IF(A255="","",IFERROR(INDEX(Cleanup_Rules!$N$6:$N$60,MATCH(TRIM(LOWER(Raw_Export!H255)),Cleanup_Rules!$M$6:$M$60,0)),"UNMAPPED"))</f>
        <v>Completed</v>
      </c>
      <c r="I255" s="32" t="n">
        <f aca="false">IF(OR(A255="",Raw_Export!I255=""),"",Raw_Export!I255)</f>
        <v>46279</v>
      </c>
      <c r="J255" s="34" t="n">
        <f aca="false">IF(A255="","",IF(Raw_Export!J255="",0,IF(ISNUMBER(Raw_Export!J255),Raw_Export!J255,VALUE(SUBSTITUTE(SUBSTITUTE(Raw_Export!J255,"$",""),",","")))))</f>
        <v>0</v>
      </c>
      <c r="K255" s="20" t="str">
        <f aca="false">IF(A255="","",IF(COUNTIF($A$6:A255,A255)&gt;1,"Duplicate",""))</f>
        <v/>
      </c>
      <c r="L255" s="19" t="str">
        <f aca="false">IF(A255="","",IF(AND(H255="Completed",I255=""),"No completion date",IF(AND(I255&lt;&gt;"",I255&lt;B255),"Completed before created","")))</f>
        <v/>
      </c>
      <c r="M255" s="20" t="str">
        <f aca="false">IF(A255="","",IF(K255="Duplicate","No","Yes"))</f>
        <v>Yes</v>
      </c>
      <c r="N255" s="20" t="n">
        <f aca="false">IF(OR(A255="",H255&lt;&gt;"Completed",L255&lt;&gt;""),"",I255-B255)</f>
        <v>7</v>
      </c>
      <c r="O255" s="20" t="n">
        <f aca="false">IF(A255="","",IFERROR(INDEX(Cleanup_Rules!$Q$6:$Q$8,MATCH(F255,Cleanup_Rules!$P$6:$P$8,0)),""))</f>
        <v>7</v>
      </c>
      <c r="P255" s="20" t="str">
        <f aca="false">IF(OR(N255="",O255=""),"",IF(N255&lt;=O255,"Yes","No"))</f>
        <v>Yes</v>
      </c>
      <c r="Q255" s="19" t="str">
        <f aca="false">IF(A255="","",MID(IF(NOT(EXACT(TRIM(Raw_Export!C255),D255))," · property","")&amp;IF(NOT(EXACT(TRIM(Raw_Export!E255),E255))," · category","")&amp;IF(NOT(EXACT(TRIM(Raw_Export!F255),F255))," · priority","")&amp;IF(NOT(EXACT(TRIM(Raw_Export!G255),G255))," · vendor","")&amp;IF(NOT(EXACT(TRIM(Raw_Export!H255),H255))," · status","")&amp;IF(ISTEXT(Raw_Export!J255)," · cost was text",""),4,200))</f>
        <v/>
      </c>
      <c r="R255" s="20" t="n">
        <f aca="false">IF(A255="","",IF(OR(LEN(Q255)&gt;0,K255&lt;&gt;"",L255&lt;&gt;""),1,0))</f>
        <v>0</v>
      </c>
    </row>
    <row r="256" customFormat="false" ht="15" hidden="false" customHeight="false" outlineLevel="0" collapsed="false">
      <c r="A256" s="19" t="str">
        <f aca="false">IF(Raw_Export!A256="","",Raw_Export!A256)</f>
        <v>WO-24582</v>
      </c>
      <c r="B256" s="32" t="n">
        <f aca="false">IF(A256="","",Raw_Export!B256)</f>
        <v>46272</v>
      </c>
      <c r="C256" s="33" t="n">
        <f aca="false">IF(A256="","",DATE(YEAR(B256),MONTH(B256),1))</f>
        <v>46266</v>
      </c>
      <c r="D256" s="19" t="str">
        <f aca="false">IF(A256="","",IFERROR(INDEX(Cleanup_Rules!$B$6:$B$60,MATCH(TRIM(LOWER(Raw_Export!C256)),Cleanup_Rules!$A$6:$A$60,0)),"UNMAPPED"))</f>
        <v>Oakview Apartments</v>
      </c>
      <c r="E256" s="19" t="str">
        <f aca="false">IF(A256="","",IFERROR(INDEX(Cleanup_Rules!$E$6:$E$60,MATCH(TRIM(LOWER(Raw_Export!E256)),Cleanup_Rules!$D$6:$D$60,0)),"UNMAPPED"))</f>
        <v>Plumbing</v>
      </c>
      <c r="F256" s="19" t="str">
        <f aca="false">IF(A256="","",IFERROR(INDEX(Cleanup_Rules!$H$6:$H$60,MATCH(TRIM(LOWER(Raw_Export!F256)),Cleanup_Rules!$G$6:$G$60,0)),"UNMAPPED"))</f>
        <v>Routine</v>
      </c>
      <c r="G256" s="19" t="str">
        <f aca="false">IF(A256="","",IFERROR(INDEX(Cleanup_Rules!$K$6:$K$60,MATCH(TRIM(LOWER(Raw_Export!G256)),Cleanup_Rules!$J$6:$J$60,0)),"UNMAPPED"))</f>
        <v>In-house Maintenance</v>
      </c>
      <c r="H256" s="19" t="str">
        <f aca="false">IF(A256="","",IFERROR(INDEX(Cleanup_Rules!$N$6:$N$60,MATCH(TRIM(LOWER(Raw_Export!H256)),Cleanup_Rules!$M$6:$M$60,0)),"UNMAPPED"))</f>
        <v>Completed</v>
      </c>
      <c r="I256" s="32" t="n">
        <f aca="false">IF(OR(A256="",Raw_Export!I256=""),"",Raw_Export!I256)</f>
        <v>46273</v>
      </c>
      <c r="J256" s="34" t="n">
        <f aca="false">IF(A256="","",IF(Raw_Export!J256="",0,IF(ISNUMBER(Raw_Export!J256),Raw_Export!J256,VALUE(SUBSTITUTE(SUBSTITUTE(Raw_Export!J256,"$",""),",","")))))</f>
        <v>151.57</v>
      </c>
      <c r="K256" s="20" t="str">
        <f aca="false">IF(A256="","",IF(COUNTIF($A$6:A256,A256)&gt;1,"Duplicate",""))</f>
        <v/>
      </c>
      <c r="L256" s="19" t="str">
        <f aca="false">IF(A256="","",IF(AND(H256="Completed",I256=""),"No completion date",IF(AND(I256&lt;&gt;"",I256&lt;B256),"Completed before created","")))</f>
        <v/>
      </c>
      <c r="M256" s="20" t="str">
        <f aca="false">IF(A256="","",IF(K256="Duplicate","No","Yes"))</f>
        <v>Yes</v>
      </c>
      <c r="N256" s="20" t="n">
        <f aca="false">IF(OR(A256="",H256&lt;&gt;"Completed",L256&lt;&gt;""),"",I256-B256)</f>
        <v>1</v>
      </c>
      <c r="O256" s="20" t="n">
        <f aca="false">IF(A256="","",IFERROR(INDEX(Cleanup_Rules!$Q$6:$Q$8,MATCH(F256,Cleanup_Rules!$P$6:$P$8,0)),""))</f>
        <v>7</v>
      </c>
      <c r="P256" s="20" t="str">
        <f aca="false">IF(OR(N256="",O256=""),"",IF(N256&lt;=O256,"Yes","No"))</f>
        <v>Yes</v>
      </c>
      <c r="Q256" s="19" t="str">
        <f aca="false">IF(A256="","",MID(IF(NOT(EXACT(TRIM(Raw_Export!C256),D256))," · property","")&amp;IF(NOT(EXACT(TRIM(Raw_Export!E256),E256))," · category","")&amp;IF(NOT(EXACT(TRIM(Raw_Export!F256),F256))," · priority","")&amp;IF(NOT(EXACT(TRIM(Raw_Export!G256),G256))," · vendor","")&amp;IF(NOT(EXACT(TRIM(Raw_Export!H256),H256))," · status","")&amp;IF(ISTEXT(Raw_Export!J256)," · cost was text",""),4,200))</f>
        <v>vendor</v>
      </c>
      <c r="R256" s="20" t="n">
        <f aca="false">IF(A256="","",IF(OR(LEN(Q256)&gt;0,K256&lt;&gt;"",L256&lt;&gt;""),1,0))</f>
        <v>1</v>
      </c>
    </row>
    <row r="257" customFormat="false" ht="15" hidden="false" customHeight="false" outlineLevel="0" collapsed="false">
      <c r="A257" s="19" t="str">
        <f aca="false">IF(Raw_Export!A257="","",Raw_Export!A257)</f>
        <v>WO-24583</v>
      </c>
      <c r="B257" s="32" t="n">
        <f aca="false">IF(A257="","",Raw_Export!B257)</f>
        <v>46272</v>
      </c>
      <c r="C257" s="33" t="n">
        <f aca="false">IF(A257="","",DATE(YEAR(B257),MONTH(B257),1))</f>
        <v>46266</v>
      </c>
      <c r="D257" s="19" t="str">
        <f aca="false">IF(A257="","",IFERROR(INDEX(Cleanup_Rules!$B$6:$B$60,MATCH(TRIM(LOWER(Raw_Export!C257)),Cleanup_Rules!$A$6:$A$60,0)),"UNMAPPED"))</f>
        <v>Harbor Point Lofts</v>
      </c>
      <c r="E257" s="19" t="str">
        <f aca="false">IF(A257="","",IFERROR(INDEX(Cleanup_Rules!$E$6:$E$60,MATCH(TRIM(LOWER(Raw_Export!E257)),Cleanup_Rules!$D$6:$D$60,0)),"UNMAPPED"))</f>
        <v>Appliance</v>
      </c>
      <c r="F257" s="19" t="str">
        <f aca="false">IF(A257="","",IFERROR(INDEX(Cleanup_Rules!$H$6:$H$60,MATCH(TRIM(LOWER(Raw_Export!F257)),Cleanup_Rules!$G$6:$G$60,0)),"UNMAPPED"))</f>
        <v>Routine</v>
      </c>
      <c r="G257" s="19" t="str">
        <f aca="false">IF(A257="","",IFERROR(INDEX(Cleanup_Rules!$K$6:$K$60,MATCH(TRIM(LOWER(Raw_Export!G257)),Cleanup_Rules!$J$6:$J$60,0)),"UNMAPPED"))</f>
        <v>In-house Maintenance</v>
      </c>
      <c r="H257" s="19" t="str">
        <f aca="false">IF(A257="","",IFERROR(INDEX(Cleanup_Rules!$N$6:$N$60,MATCH(TRIM(LOWER(Raw_Export!H257)),Cleanup_Rules!$M$6:$M$60,0)),"UNMAPPED"))</f>
        <v>Completed</v>
      </c>
      <c r="I257" s="32" t="n">
        <f aca="false">IF(OR(A257="",Raw_Export!I257=""),"",Raw_Export!I257)</f>
        <v>46276</v>
      </c>
      <c r="J257" s="34" t="n">
        <f aca="false">IF(A257="","",IF(Raw_Export!J257="",0,IF(ISNUMBER(Raw_Export!J257),Raw_Export!J257,VALUE(SUBSTITUTE(SUBSTITUTE(Raw_Export!J257,"$",""),",","")))))</f>
        <v>81.82</v>
      </c>
      <c r="K257" s="20" t="str">
        <f aca="false">IF(A257="","",IF(COUNTIF($A$6:A257,A257)&gt;1,"Duplicate",""))</f>
        <v/>
      </c>
      <c r="L257" s="19" t="str">
        <f aca="false">IF(A257="","",IF(AND(H257="Completed",I257=""),"No completion date",IF(AND(I257&lt;&gt;"",I257&lt;B257),"Completed before created","")))</f>
        <v/>
      </c>
      <c r="M257" s="20" t="str">
        <f aca="false">IF(A257="","",IF(K257="Duplicate","No","Yes"))</f>
        <v>Yes</v>
      </c>
      <c r="N257" s="20" t="n">
        <f aca="false">IF(OR(A257="",H257&lt;&gt;"Completed",L257&lt;&gt;""),"",I257-B257)</f>
        <v>4</v>
      </c>
      <c r="O257" s="20" t="n">
        <f aca="false">IF(A257="","",IFERROR(INDEX(Cleanup_Rules!$Q$6:$Q$8,MATCH(F257,Cleanup_Rules!$P$6:$P$8,0)),""))</f>
        <v>7</v>
      </c>
      <c r="P257" s="20" t="str">
        <f aca="false">IF(OR(N257="",O257=""),"",IF(N257&lt;=O257,"Yes","No"))</f>
        <v>Yes</v>
      </c>
      <c r="Q257" s="19" t="str">
        <f aca="false">IF(A257="","",MID(IF(NOT(EXACT(TRIM(Raw_Export!C257),D257))," · property","")&amp;IF(NOT(EXACT(TRIM(Raw_Export!E257),E257))," · category","")&amp;IF(NOT(EXACT(TRIM(Raw_Export!F257),F257))," · priority","")&amp;IF(NOT(EXACT(TRIM(Raw_Export!G257),G257))," · vendor","")&amp;IF(NOT(EXACT(TRIM(Raw_Export!H257),H257))," · status","")&amp;IF(ISTEXT(Raw_Export!J257)," · cost was text",""),4,200))</f>
        <v>status</v>
      </c>
      <c r="R257" s="20" t="n">
        <f aca="false">IF(A257="","",IF(OR(LEN(Q257)&gt;0,K257&lt;&gt;"",L257&lt;&gt;""),1,0))</f>
        <v>1</v>
      </c>
    </row>
    <row r="258" customFormat="false" ht="15" hidden="false" customHeight="false" outlineLevel="0" collapsed="false">
      <c r="A258" s="19" t="str">
        <f aca="false">IF(Raw_Export!A258="","",Raw_Export!A258)</f>
        <v>WO-24584</v>
      </c>
      <c r="B258" s="32" t="n">
        <f aca="false">IF(A258="","",Raw_Export!B258)</f>
        <v>46273</v>
      </c>
      <c r="C258" s="33" t="n">
        <f aca="false">IF(A258="","",DATE(YEAR(B258),MONTH(B258),1))</f>
        <v>46266</v>
      </c>
      <c r="D258" s="19" t="str">
        <f aca="false">IF(A258="","",IFERROR(INDEX(Cleanup_Rules!$B$6:$B$60,MATCH(TRIM(LOWER(Raw_Export!C258)),Cleanup_Rules!$A$6:$A$60,0)),"UNMAPPED"))</f>
        <v>Mill Creek Townhomes</v>
      </c>
      <c r="E258" s="19" t="str">
        <f aca="false">IF(A258="","",IFERROR(INDEX(Cleanup_Rules!$E$6:$E$60,MATCH(TRIM(LOWER(Raw_Export!E258)),Cleanup_Rules!$D$6:$D$60,0)),"UNMAPPED"))</f>
        <v>HVAC</v>
      </c>
      <c r="F258" s="19" t="str">
        <f aca="false">IF(A258="","",IFERROR(INDEX(Cleanup_Rules!$H$6:$H$60,MATCH(TRIM(LOWER(Raw_Export!F258)),Cleanup_Rules!$G$6:$G$60,0)),"UNMAPPED"))</f>
        <v>Routine</v>
      </c>
      <c r="G258" s="19" t="str">
        <f aca="false">IF(A258="","",IFERROR(INDEX(Cleanup_Rules!$K$6:$K$60,MATCH(TRIM(LOWER(Raw_Export!G258)),Cleanup_Rules!$J$6:$J$60,0)),"UNMAPPED"))</f>
        <v>CoolAir HVAC</v>
      </c>
      <c r="H258" s="19" t="str">
        <f aca="false">IF(A258="","",IFERROR(INDEX(Cleanup_Rules!$N$6:$N$60,MATCH(TRIM(LOWER(Raw_Export!H258)),Cleanup_Rules!$M$6:$M$60,0)),"UNMAPPED"))</f>
        <v>Completed</v>
      </c>
      <c r="I258" s="32" t="n">
        <f aca="false">IF(OR(A258="",Raw_Export!I258=""),"",Raw_Export!I258)</f>
        <v>46274</v>
      </c>
      <c r="J258" s="34" t="n">
        <f aca="false">IF(A258="","",IF(Raw_Export!J258="",0,IF(ISNUMBER(Raw_Export!J258),Raw_Export!J258,VALUE(SUBSTITUTE(SUBSTITUTE(Raw_Export!J258,"$",""),",","")))))</f>
        <v>780.03</v>
      </c>
      <c r="K258" s="20" t="str">
        <f aca="false">IF(A258="","",IF(COUNTIF($A$6:A258,A258)&gt;1,"Duplicate",""))</f>
        <v/>
      </c>
      <c r="L258" s="19" t="str">
        <f aca="false">IF(A258="","",IF(AND(H258="Completed",I258=""),"No completion date",IF(AND(I258&lt;&gt;"",I258&lt;B258),"Completed before created","")))</f>
        <v/>
      </c>
      <c r="M258" s="20" t="str">
        <f aca="false">IF(A258="","",IF(K258="Duplicate","No","Yes"))</f>
        <v>Yes</v>
      </c>
      <c r="N258" s="20" t="n">
        <f aca="false">IF(OR(A258="",H258&lt;&gt;"Completed",L258&lt;&gt;""),"",I258-B258)</f>
        <v>1</v>
      </c>
      <c r="O258" s="20" t="n">
        <f aca="false">IF(A258="","",IFERROR(INDEX(Cleanup_Rules!$Q$6:$Q$8,MATCH(F258,Cleanup_Rules!$P$6:$P$8,0)),""))</f>
        <v>7</v>
      </c>
      <c r="P258" s="20" t="str">
        <f aca="false">IF(OR(N258="",O258=""),"",IF(N258&lt;=O258,"Yes","No"))</f>
        <v>Yes</v>
      </c>
      <c r="Q258" s="19" t="str">
        <f aca="false">IF(A258="","",MID(IF(NOT(EXACT(TRIM(Raw_Export!C258),D258))," · property","")&amp;IF(NOT(EXACT(TRIM(Raw_Export!E258),E258))," · category","")&amp;IF(NOT(EXACT(TRIM(Raw_Export!F258),F258))," · priority","")&amp;IF(NOT(EXACT(TRIM(Raw_Export!G258),G258))," · vendor","")&amp;IF(NOT(EXACT(TRIM(Raw_Export!H258),H258))," · status","")&amp;IF(ISTEXT(Raw_Export!J258)," · cost was text",""),4,200))</f>
        <v/>
      </c>
      <c r="R258" s="20" t="n">
        <f aca="false">IF(A258="","",IF(OR(LEN(Q258)&gt;0,K258&lt;&gt;"",L258&lt;&gt;""),1,0))</f>
        <v>0</v>
      </c>
    </row>
    <row r="259" customFormat="false" ht="15" hidden="false" customHeight="false" outlineLevel="0" collapsed="false">
      <c r="A259" s="19" t="str">
        <f aca="false">IF(Raw_Export!A259="","",Raw_Export!A259)</f>
        <v>WO-24587</v>
      </c>
      <c r="B259" s="32" t="n">
        <f aca="false">IF(A259="","",Raw_Export!B259)</f>
        <v>46273</v>
      </c>
      <c r="C259" s="33" t="n">
        <f aca="false">IF(A259="","",DATE(YEAR(B259),MONTH(B259),1))</f>
        <v>46266</v>
      </c>
      <c r="D259" s="19" t="str">
        <f aca="false">IF(A259="","",IFERROR(INDEX(Cleanup_Rules!$B$6:$B$60,MATCH(TRIM(LOWER(Raw_Export!C259)),Cleanup_Rules!$A$6:$A$60,0)),"UNMAPPED"))</f>
        <v>Harbor Point Lofts</v>
      </c>
      <c r="E259" s="19" t="str">
        <f aca="false">IF(A259="","",IFERROR(INDEX(Cleanup_Rules!$E$6:$E$60,MATCH(TRIM(LOWER(Raw_Export!E259)),Cleanup_Rules!$D$6:$D$60,0)),"UNMAPPED"))</f>
        <v>Plumbing</v>
      </c>
      <c r="F259" s="19" t="str">
        <f aca="false">IF(A259="","",IFERROR(INDEX(Cleanup_Rules!$H$6:$H$60,MATCH(TRIM(LOWER(Raw_Export!F259)),Cleanup_Rules!$G$6:$G$60,0)),"UNMAPPED"))</f>
        <v>Routine</v>
      </c>
      <c r="G259" s="19" t="str">
        <f aca="false">IF(A259="","",IFERROR(INDEX(Cleanup_Rules!$K$6:$K$60,MATCH(TRIM(LOWER(Raw_Export!G259)),Cleanup_Rules!$J$6:$J$60,0)),"UNMAPPED"))</f>
        <v>FastFlow Plumbing</v>
      </c>
      <c r="H259" s="19" t="str">
        <f aca="false">IF(A259="","",IFERROR(INDEX(Cleanup_Rules!$N$6:$N$60,MATCH(TRIM(LOWER(Raw_Export!H259)),Cleanup_Rules!$M$6:$M$60,0)),"UNMAPPED"))</f>
        <v>Completed</v>
      </c>
      <c r="I259" s="32" t="n">
        <f aca="false">IF(OR(A259="",Raw_Export!I259=""),"",Raw_Export!I259)</f>
        <v>46279</v>
      </c>
      <c r="J259" s="34" t="n">
        <f aca="false">IF(A259="","",IF(Raw_Export!J259="",0,IF(ISNUMBER(Raw_Export!J259),Raw_Export!J259,VALUE(SUBSTITUTE(SUBSTITUTE(Raw_Export!J259,"$",""),",","")))))</f>
        <v>799.73</v>
      </c>
      <c r="K259" s="20" t="str">
        <f aca="false">IF(A259="","",IF(COUNTIF($A$6:A259,A259)&gt;1,"Duplicate",""))</f>
        <v/>
      </c>
      <c r="L259" s="19" t="str">
        <f aca="false">IF(A259="","",IF(AND(H259="Completed",I259=""),"No completion date",IF(AND(I259&lt;&gt;"",I259&lt;B259),"Completed before created","")))</f>
        <v/>
      </c>
      <c r="M259" s="20" t="str">
        <f aca="false">IF(A259="","",IF(K259="Duplicate","No","Yes"))</f>
        <v>Yes</v>
      </c>
      <c r="N259" s="20" t="n">
        <f aca="false">IF(OR(A259="",H259&lt;&gt;"Completed",L259&lt;&gt;""),"",I259-B259)</f>
        <v>6</v>
      </c>
      <c r="O259" s="20" t="n">
        <f aca="false">IF(A259="","",IFERROR(INDEX(Cleanup_Rules!$Q$6:$Q$8,MATCH(F259,Cleanup_Rules!$P$6:$P$8,0)),""))</f>
        <v>7</v>
      </c>
      <c r="P259" s="20" t="str">
        <f aca="false">IF(OR(N259="",O259=""),"",IF(N259&lt;=O259,"Yes","No"))</f>
        <v>Yes</v>
      </c>
      <c r="Q259" s="19" t="str">
        <f aca="false">IF(A259="","",MID(IF(NOT(EXACT(TRIM(Raw_Export!C259),D259))," · property","")&amp;IF(NOT(EXACT(TRIM(Raw_Export!E259),E259))," · category","")&amp;IF(NOT(EXACT(TRIM(Raw_Export!F259),F259))," · priority","")&amp;IF(NOT(EXACT(TRIM(Raw_Export!G259),G259))," · vendor","")&amp;IF(NOT(EXACT(TRIM(Raw_Export!H259),H259))," · status","")&amp;IF(ISTEXT(Raw_Export!J259)," · cost was text",""),4,200))</f>
        <v>vendor</v>
      </c>
      <c r="R259" s="20" t="n">
        <f aca="false">IF(A259="","",IF(OR(LEN(Q259)&gt;0,K259&lt;&gt;"",L259&lt;&gt;""),1,0))</f>
        <v>1</v>
      </c>
    </row>
    <row r="260" customFormat="false" ht="15" hidden="false" customHeight="false" outlineLevel="0" collapsed="false">
      <c r="A260" s="19" t="str">
        <f aca="false">IF(Raw_Export!A260="","",Raw_Export!A260)</f>
        <v>WO-24588</v>
      </c>
      <c r="B260" s="32" t="n">
        <f aca="false">IF(A260="","",Raw_Export!B260)</f>
        <v>46273</v>
      </c>
      <c r="C260" s="33" t="n">
        <f aca="false">IF(A260="","",DATE(YEAR(B260),MONTH(B260),1))</f>
        <v>46266</v>
      </c>
      <c r="D260" s="19" t="str">
        <f aca="false">IF(A260="","",IFERROR(INDEX(Cleanup_Rules!$B$6:$B$60,MATCH(TRIM(LOWER(Raw_Export!C260)),Cleanup_Rules!$A$6:$A$60,0)),"UNMAPPED"))</f>
        <v>Harbor Point Lofts</v>
      </c>
      <c r="E260" s="19" t="str">
        <f aca="false">IF(A260="","",IFERROR(INDEX(Cleanup_Rules!$E$6:$E$60,MATCH(TRIM(LOWER(Raw_Export!E260)),Cleanup_Rules!$D$6:$D$60,0)),"UNMAPPED"))</f>
        <v>Electrical</v>
      </c>
      <c r="F260" s="19" t="str">
        <f aca="false">IF(A260="","",IFERROR(INDEX(Cleanup_Rules!$H$6:$H$60,MATCH(TRIM(LOWER(Raw_Export!F260)),Cleanup_Rules!$G$6:$G$60,0)),"UNMAPPED"))</f>
        <v>Routine</v>
      </c>
      <c r="G260" s="19" t="str">
        <f aca="false">IF(A260="","",IFERROR(INDEX(Cleanup_Rules!$K$6:$K$60,MATCH(TRIM(LOWER(Raw_Export!G260)),Cleanup_Rules!$J$6:$J$60,0)),"UNMAPPED"))</f>
        <v>In-house Maintenance</v>
      </c>
      <c r="H260" s="19" t="str">
        <f aca="false">IF(A260="","",IFERROR(INDEX(Cleanup_Rules!$N$6:$N$60,MATCH(TRIM(LOWER(Raw_Export!H260)),Cleanup_Rules!$M$6:$M$60,0)),"UNMAPPED"))</f>
        <v>Completed</v>
      </c>
      <c r="I260" s="32" t="n">
        <f aca="false">IF(OR(A260="",Raw_Export!I260=""),"",Raw_Export!I260)</f>
        <v>46273</v>
      </c>
      <c r="J260" s="34" t="n">
        <f aca="false">IF(A260="","",IF(Raw_Export!J260="",0,IF(ISNUMBER(Raw_Export!J260),Raw_Export!J260,VALUE(SUBSTITUTE(SUBSTITUTE(Raw_Export!J260,"$",""),",","")))))</f>
        <v>49.45</v>
      </c>
      <c r="K260" s="20" t="str">
        <f aca="false">IF(A260="","",IF(COUNTIF($A$6:A260,A260)&gt;1,"Duplicate",""))</f>
        <v/>
      </c>
      <c r="L260" s="19" t="str">
        <f aca="false">IF(A260="","",IF(AND(H260="Completed",I260=""),"No completion date",IF(AND(I260&lt;&gt;"",I260&lt;B260),"Completed before created","")))</f>
        <v/>
      </c>
      <c r="M260" s="20" t="str">
        <f aca="false">IF(A260="","",IF(K260="Duplicate","No","Yes"))</f>
        <v>Yes</v>
      </c>
      <c r="N260" s="20" t="n">
        <f aca="false">IF(OR(A260="",H260&lt;&gt;"Completed",L260&lt;&gt;""),"",I260-B260)</f>
        <v>0</v>
      </c>
      <c r="O260" s="20" t="n">
        <f aca="false">IF(A260="","",IFERROR(INDEX(Cleanup_Rules!$Q$6:$Q$8,MATCH(F260,Cleanup_Rules!$P$6:$P$8,0)),""))</f>
        <v>7</v>
      </c>
      <c r="P260" s="20" t="str">
        <f aca="false">IF(OR(N260="",O260=""),"",IF(N260&lt;=O260,"Yes","No"))</f>
        <v>Yes</v>
      </c>
      <c r="Q260" s="19" t="str">
        <f aca="false">IF(A260="","",MID(IF(NOT(EXACT(TRIM(Raw_Export!C260),D260))," · property","")&amp;IF(NOT(EXACT(TRIM(Raw_Export!E260),E260))," · category","")&amp;IF(NOT(EXACT(TRIM(Raw_Export!F260),F260))," · priority","")&amp;IF(NOT(EXACT(TRIM(Raw_Export!G260),G260))," · vendor","")&amp;IF(NOT(EXACT(TRIM(Raw_Export!H260),H260))," · status","")&amp;IF(ISTEXT(Raw_Export!J260)," · cost was text",""),4,200))</f>
        <v>cost was text</v>
      </c>
      <c r="R260" s="20" t="n">
        <f aca="false">IF(A260="","",IF(OR(LEN(Q260)&gt;0,K260&lt;&gt;"",L260&lt;&gt;""),1,0))</f>
        <v>1</v>
      </c>
    </row>
    <row r="261" customFormat="false" ht="15" hidden="false" customHeight="false" outlineLevel="0" collapsed="false">
      <c r="A261" s="19" t="str">
        <f aca="false">IF(Raw_Export!A261="","",Raw_Export!A261)</f>
        <v>WO-24591</v>
      </c>
      <c r="B261" s="32" t="n">
        <f aca="false">IF(A261="","",Raw_Export!B261)</f>
        <v>46274</v>
      </c>
      <c r="C261" s="33" t="n">
        <f aca="false">IF(A261="","",DATE(YEAR(B261),MONTH(B261),1))</f>
        <v>46266</v>
      </c>
      <c r="D261" s="19" t="str">
        <f aca="false">IF(A261="","",IFERROR(INDEX(Cleanup_Rules!$B$6:$B$60,MATCH(TRIM(LOWER(Raw_Export!C261)),Cleanup_Rules!$A$6:$A$60,0)),"UNMAPPED"))</f>
        <v>Harbor Point Lofts</v>
      </c>
      <c r="E261" s="19" t="str">
        <f aca="false">IF(A261="","",IFERROR(INDEX(Cleanup_Rules!$E$6:$E$60,MATCH(TRIM(LOWER(Raw_Export!E261)),Cleanup_Rules!$D$6:$D$60,0)),"UNMAPPED"))</f>
        <v>Electrical</v>
      </c>
      <c r="F261" s="19" t="str">
        <f aca="false">IF(A261="","",IFERROR(INDEX(Cleanup_Rules!$H$6:$H$60,MATCH(TRIM(LOWER(Raw_Export!F261)),Cleanup_Rules!$G$6:$G$60,0)),"UNMAPPED"))</f>
        <v>Routine</v>
      </c>
      <c r="G261" s="19" t="str">
        <f aca="false">IF(A261="","",IFERROR(INDEX(Cleanup_Rules!$K$6:$K$60,MATCH(TRIM(LOWER(Raw_Export!G261)),Cleanup_Rules!$J$6:$J$60,0)),"UNMAPPED"))</f>
        <v>Bright Spark Electric</v>
      </c>
      <c r="H261" s="19" t="str">
        <f aca="false">IF(A261="","",IFERROR(INDEX(Cleanup_Rules!$N$6:$N$60,MATCH(TRIM(LOWER(Raw_Export!H261)),Cleanup_Rules!$M$6:$M$60,0)),"UNMAPPED"))</f>
        <v>Completed</v>
      </c>
      <c r="I261" s="32" t="str">
        <f aca="false">IF(OR(A261="",Raw_Export!I261=""),"",Raw_Export!I261)</f>
        <v/>
      </c>
      <c r="J261" s="34" t="n">
        <f aca="false">IF(A261="","",IF(Raw_Export!J261="",0,IF(ISNUMBER(Raw_Export!J261),Raw_Export!J261,VALUE(SUBSTITUTE(SUBSTITUTE(Raw_Export!J261,"$",""),",","")))))</f>
        <v>357.12</v>
      </c>
      <c r="K261" s="20" t="str">
        <f aca="false">IF(A261="","",IF(COUNTIF($A$6:A261,A261)&gt;1,"Duplicate",""))</f>
        <v/>
      </c>
      <c r="L261" s="19" t="str">
        <f aca="false">IF(A261="","",IF(AND(H261="Completed",I261=""),"No completion date",IF(AND(I261&lt;&gt;"",I261&lt;B261),"Completed before created","")))</f>
        <v>No completion date</v>
      </c>
      <c r="M261" s="20" t="str">
        <f aca="false">IF(A261="","",IF(K261="Duplicate","No","Yes"))</f>
        <v>Yes</v>
      </c>
      <c r="N261" s="20" t="str">
        <f aca="false">IF(OR(A261="",H261&lt;&gt;"Completed",L261&lt;&gt;""),"",I261-B261)</f>
        <v/>
      </c>
      <c r="O261" s="20" t="n">
        <f aca="false">IF(A261="","",IFERROR(INDEX(Cleanup_Rules!$Q$6:$Q$8,MATCH(F261,Cleanup_Rules!$P$6:$P$8,0)),""))</f>
        <v>7</v>
      </c>
      <c r="P261" s="20" t="str">
        <f aca="false">IF(OR(N261="",O261=""),"",IF(N261&lt;=O261,"Yes","No"))</f>
        <v/>
      </c>
      <c r="Q261" s="19" t="str">
        <f aca="false">IF(A261="","",MID(IF(NOT(EXACT(TRIM(Raw_Export!C261),D261))," · property","")&amp;IF(NOT(EXACT(TRIM(Raw_Export!E261),E261))," · category","")&amp;IF(NOT(EXACT(TRIM(Raw_Export!F261),F261))," · priority","")&amp;IF(NOT(EXACT(TRIM(Raw_Export!G261),G261))," · vendor","")&amp;IF(NOT(EXACT(TRIM(Raw_Export!H261),H261))," · status","")&amp;IF(ISTEXT(Raw_Export!J261)," · cost was text",""),4,200))</f>
        <v>category</v>
      </c>
      <c r="R261" s="20" t="n">
        <f aca="false">IF(A261="","",IF(OR(LEN(Q261)&gt;0,K261&lt;&gt;"",L261&lt;&gt;""),1,0))</f>
        <v>1</v>
      </c>
    </row>
    <row r="262" customFormat="false" ht="15" hidden="false" customHeight="false" outlineLevel="0" collapsed="false">
      <c r="A262" s="19" t="str">
        <f aca="false">IF(Raw_Export!A262="","",Raw_Export!A262)</f>
        <v>WO-24592</v>
      </c>
      <c r="B262" s="32" t="n">
        <f aca="false">IF(A262="","",Raw_Export!B262)</f>
        <v>46274</v>
      </c>
      <c r="C262" s="33" t="n">
        <f aca="false">IF(A262="","",DATE(YEAR(B262),MONTH(B262),1))</f>
        <v>46266</v>
      </c>
      <c r="D262" s="19" t="str">
        <f aca="false">IF(A262="","",IFERROR(INDEX(Cleanup_Rules!$B$6:$B$60,MATCH(TRIM(LOWER(Raw_Export!C262)),Cleanup_Rules!$A$6:$A$60,0)),"UNMAPPED"))</f>
        <v>Cedar Ridge Apartments</v>
      </c>
      <c r="E262" s="19" t="str">
        <f aca="false">IF(A262="","",IFERROR(INDEX(Cleanup_Rules!$E$6:$E$60,MATCH(TRIM(LOWER(Raw_Export!E262)),Cleanup_Rules!$D$6:$D$60,0)),"UNMAPPED"))</f>
        <v>Plumbing</v>
      </c>
      <c r="F262" s="19" t="str">
        <f aca="false">IF(A262="","",IFERROR(INDEX(Cleanup_Rules!$H$6:$H$60,MATCH(TRIM(LOWER(Raw_Export!F262)),Cleanup_Rules!$G$6:$G$60,0)),"UNMAPPED"))</f>
        <v>Routine</v>
      </c>
      <c r="G262" s="19" t="str">
        <f aca="false">IF(A262="","",IFERROR(INDEX(Cleanup_Rules!$K$6:$K$60,MATCH(TRIM(LOWER(Raw_Export!G262)),Cleanup_Rules!$J$6:$J$60,0)),"UNMAPPED"))</f>
        <v>FastFlow Plumbing</v>
      </c>
      <c r="H262" s="19" t="str">
        <f aca="false">IF(A262="","",IFERROR(INDEX(Cleanup_Rules!$N$6:$N$60,MATCH(TRIM(LOWER(Raw_Export!H262)),Cleanup_Rules!$M$6:$M$60,0)),"UNMAPPED"))</f>
        <v>Completed</v>
      </c>
      <c r="I262" s="32" t="n">
        <f aca="false">IF(OR(A262="",Raw_Export!I262=""),"",Raw_Export!I262)</f>
        <v>46277</v>
      </c>
      <c r="J262" s="34" t="n">
        <f aca="false">IF(A262="","",IF(Raw_Export!J262="",0,IF(ISNUMBER(Raw_Export!J262),Raw_Export!J262,VALUE(SUBSTITUTE(SUBSTITUTE(Raw_Export!J262,"$",""),",","")))))</f>
        <v>296.29</v>
      </c>
      <c r="K262" s="20" t="str">
        <f aca="false">IF(A262="","",IF(COUNTIF($A$6:A262,A262)&gt;1,"Duplicate",""))</f>
        <v/>
      </c>
      <c r="L262" s="19" t="str">
        <f aca="false">IF(A262="","",IF(AND(H262="Completed",I262=""),"No completion date",IF(AND(I262&lt;&gt;"",I262&lt;B262),"Completed before created","")))</f>
        <v/>
      </c>
      <c r="M262" s="20" t="str">
        <f aca="false">IF(A262="","",IF(K262="Duplicate","No","Yes"))</f>
        <v>Yes</v>
      </c>
      <c r="N262" s="20" t="n">
        <f aca="false">IF(OR(A262="",H262&lt;&gt;"Completed",L262&lt;&gt;""),"",I262-B262)</f>
        <v>3</v>
      </c>
      <c r="O262" s="20" t="n">
        <f aca="false">IF(A262="","",IFERROR(INDEX(Cleanup_Rules!$Q$6:$Q$8,MATCH(F262,Cleanup_Rules!$P$6:$P$8,0)),""))</f>
        <v>7</v>
      </c>
      <c r="P262" s="20" t="str">
        <f aca="false">IF(OR(N262="",O262=""),"",IF(N262&lt;=O262,"Yes","No"))</f>
        <v>Yes</v>
      </c>
      <c r="Q262" s="19" t="str">
        <f aca="false">IF(A262="","",MID(IF(NOT(EXACT(TRIM(Raw_Export!C262),D262))," · property","")&amp;IF(NOT(EXACT(TRIM(Raw_Export!E262),E262))," · category","")&amp;IF(NOT(EXACT(TRIM(Raw_Export!F262),F262))," · priority","")&amp;IF(NOT(EXACT(TRIM(Raw_Export!G262),G262))," · vendor","")&amp;IF(NOT(EXACT(TRIM(Raw_Export!H262),H262))," · status","")&amp;IF(ISTEXT(Raw_Export!J262)," · cost was text",""),4,200))</f>
        <v>property · priority</v>
      </c>
      <c r="R262" s="20" t="n">
        <f aca="false">IF(A262="","",IF(OR(LEN(Q262)&gt;0,K262&lt;&gt;"",L262&lt;&gt;""),1,0))</f>
        <v>1</v>
      </c>
    </row>
    <row r="263" customFormat="false" ht="15" hidden="false" customHeight="false" outlineLevel="0" collapsed="false">
      <c r="A263" s="19" t="str">
        <f aca="false">IF(Raw_Export!A263="","",Raw_Export!A263)</f>
        <v>WO-24593</v>
      </c>
      <c r="B263" s="32" t="n">
        <f aca="false">IF(A263="","",Raw_Export!B263)</f>
        <v>46275</v>
      </c>
      <c r="C263" s="33" t="n">
        <f aca="false">IF(A263="","",DATE(YEAR(B263),MONTH(B263),1))</f>
        <v>46266</v>
      </c>
      <c r="D263" s="19" t="str">
        <f aca="false">IF(A263="","",IFERROR(INDEX(Cleanup_Rules!$B$6:$B$60,MATCH(TRIM(LOWER(Raw_Export!C263)),Cleanup_Rules!$A$6:$A$60,0)),"UNMAPPED"))</f>
        <v>Oakview Apartments</v>
      </c>
      <c r="E263" s="19" t="str">
        <f aca="false">IF(A263="","",IFERROR(INDEX(Cleanup_Rules!$E$6:$E$60,MATCH(TRIM(LOWER(Raw_Export!E263)),Cleanup_Rules!$D$6:$D$60,0)),"UNMAPPED"))</f>
        <v>Appliance</v>
      </c>
      <c r="F263" s="19" t="str">
        <f aca="false">IF(A263="","",IFERROR(INDEX(Cleanup_Rules!$H$6:$H$60,MATCH(TRIM(LOWER(Raw_Export!F263)),Cleanup_Rules!$G$6:$G$60,0)),"UNMAPPED"))</f>
        <v>Routine</v>
      </c>
      <c r="G263" s="19" t="str">
        <f aca="false">IF(A263="","",IFERROR(INDEX(Cleanup_Rules!$K$6:$K$60,MATCH(TRIM(LOWER(Raw_Export!G263)),Cleanup_Rules!$J$6:$J$60,0)),"UNMAPPED"))</f>
        <v>In-house Maintenance</v>
      </c>
      <c r="H263" s="19" t="str">
        <f aca="false">IF(A263="","",IFERROR(INDEX(Cleanup_Rules!$N$6:$N$60,MATCH(TRIM(LOWER(Raw_Export!H263)),Cleanup_Rules!$M$6:$M$60,0)),"UNMAPPED"))</f>
        <v>Completed</v>
      </c>
      <c r="I263" s="32" t="n">
        <f aca="false">IF(OR(A263="",Raw_Export!I263=""),"",Raw_Export!I263)</f>
        <v>46278</v>
      </c>
      <c r="J263" s="34" t="n">
        <f aca="false">IF(A263="","",IF(Raw_Export!J263="",0,IF(ISNUMBER(Raw_Export!J263),Raw_Export!J263,VALUE(SUBSTITUTE(SUBSTITUTE(Raw_Export!J263,"$",""),",","")))))</f>
        <v>0</v>
      </c>
      <c r="K263" s="20" t="str">
        <f aca="false">IF(A263="","",IF(COUNTIF($A$6:A263,A263)&gt;1,"Duplicate",""))</f>
        <v/>
      </c>
      <c r="L263" s="19" t="str">
        <f aca="false">IF(A263="","",IF(AND(H263="Completed",I263=""),"No completion date",IF(AND(I263&lt;&gt;"",I263&lt;B263),"Completed before created","")))</f>
        <v/>
      </c>
      <c r="M263" s="20" t="str">
        <f aca="false">IF(A263="","",IF(K263="Duplicate","No","Yes"))</f>
        <v>Yes</v>
      </c>
      <c r="N263" s="20" t="n">
        <f aca="false">IF(OR(A263="",H263&lt;&gt;"Completed",L263&lt;&gt;""),"",I263-B263)</f>
        <v>3</v>
      </c>
      <c r="O263" s="20" t="n">
        <f aca="false">IF(A263="","",IFERROR(INDEX(Cleanup_Rules!$Q$6:$Q$8,MATCH(F263,Cleanup_Rules!$P$6:$P$8,0)),""))</f>
        <v>7</v>
      </c>
      <c r="P263" s="20" t="str">
        <f aca="false">IF(OR(N263="",O263=""),"",IF(N263&lt;=O263,"Yes","No"))</f>
        <v>Yes</v>
      </c>
      <c r="Q263" s="19" t="str">
        <f aca="false">IF(A263="","",MID(IF(NOT(EXACT(TRIM(Raw_Export!C263),D263))," · property","")&amp;IF(NOT(EXACT(TRIM(Raw_Export!E263),E263))," · category","")&amp;IF(NOT(EXACT(TRIM(Raw_Export!F263),F263))," · priority","")&amp;IF(NOT(EXACT(TRIM(Raw_Export!G263),G263))," · vendor","")&amp;IF(NOT(EXACT(TRIM(Raw_Export!H263),H263))," · status","")&amp;IF(ISTEXT(Raw_Export!J263)," · cost was text",""),4,200))</f>
        <v/>
      </c>
      <c r="R263" s="20" t="n">
        <f aca="false">IF(A263="","",IF(OR(LEN(Q263)&gt;0,K263&lt;&gt;"",L263&lt;&gt;""),1,0))</f>
        <v>0</v>
      </c>
    </row>
    <row r="264" customFormat="false" ht="15" hidden="false" customHeight="false" outlineLevel="0" collapsed="false">
      <c r="A264" s="19" t="str">
        <f aca="false">IF(Raw_Export!A264="","",Raw_Export!A264)</f>
        <v>WO-24595</v>
      </c>
      <c r="B264" s="32" t="n">
        <f aca="false">IF(A264="","",Raw_Export!B264)</f>
        <v>46275</v>
      </c>
      <c r="C264" s="33" t="n">
        <f aca="false">IF(A264="","",DATE(YEAR(B264),MONTH(B264),1))</f>
        <v>46266</v>
      </c>
      <c r="D264" s="19" t="str">
        <f aca="false">IF(A264="","",IFERROR(INDEX(Cleanup_Rules!$B$6:$B$60,MATCH(TRIM(LOWER(Raw_Export!C264)),Cleanup_Rules!$A$6:$A$60,0)),"UNMAPPED"))</f>
        <v>Cedar Ridge Apartments</v>
      </c>
      <c r="E264" s="19" t="str">
        <f aca="false">IF(A264="","",IFERROR(INDEX(Cleanup_Rules!$E$6:$E$60,MATCH(TRIM(LOWER(Raw_Export!E264)),Cleanup_Rules!$D$6:$D$60,0)),"UNMAPPED"))</f>
        <v>HVAC</v>
      </c>
      <c r="F264" s="19" t="str">
        <f aca="false">IF(A264="","",IFERROR(INDEX(Cleanup_Rules!$H$6:$H$60,MATCH(TRIM(LOWER(Raw_Export!F264)),Cleanup_Rules!$G$6:$G$60,0)),"UNMAPPED"))</f>
        <v>Urgent</v>
      </c>
      <c r="G264" s="19" t="str">
        <f aca="false">IF(A264="","",IFERROR(INDEX(Cleanup_Rules!$K$6:$K$60,MATCH(TRIM(LOWER(Raw_Export!G264)),Cleanup_Rules!$J$6:$J$60,0)),"UNMAPPED"))</f>
        <v>CoolAir HVAC</v>
      </c>
      <c r="H264" s="19" t="str">
        <f aca="false">IF(A264="","",IFERROR(INDEX(Cleanup_Rules!$N$6:$N$60,MATCH(TRIM(LOWER(Raw_Export!H264)),Cleanup_Rules!$M$6:$M$60,0)),"UNMAPPED"))</f>
        <v>Completed</v>
      </c>
      <c r="I264" s="32" t="n">
        <f aca="false">IF(OR(A264="",Raw_Export!I264=""),"",Raw_Export!I264)</f>
        <v>46281</v>
      </c>
      <c r="J264" s="34" t="n">
        <f aca="false">IF(A264="","",IF(Raw_Export!J264="",0,IF(ISNUMBER(Raw_Export!J264),Raw_Export!J264,VALUE(SUBSTITUTE(SUBSTITUTE(Raw_Export!J264,"$",""),",","")))))</f>
        <v>963.92</v>
      </c>
      <c r="K264" s="20" t="str">
        <f aca="false">IF(A264="","",IF(COUNTIF($A$6:A264,A264)&gt;1,"Duplicate",""))</f>
        <v/>
      </c>
      <c r="L264" s="19" t="str">
        <f aca="false">IF(A264="","",IF(AND(H264="Completed",I264=""),"No completion date",IF(AND(I264&lt;&gt;"",I264&lt;B264),"Completed before created","")))</f>
        <v/>
      </c>
      <c r="M264" s="20" t="str">
        <f aca="false">IF(A264="","",IF(K264="Duplicate","No","Yes"))</f>
        <v>Yes</v>
      </c>
      <c r="N264" s="20" t="n">
        <f aca="false">IF(OR(A264="",H264&lt;&gt;"Completed",L264&lt;&gt;""),"",I264-B264)</f>
        <v>6</v>
      </c>
      <c r="O264" s="20" t="n">
        <f aca="false">IF(A264="","",IFERROR(INDEX(Cleanup_Rules!$Q$6:$Q$8,MATCH(F264,Cleanup_Rules!$P$6:$P$8,0)),""))</f>
        <v>3</v>
      </c>
      <c r="P264" s="20" t="str">
        <f aca="false">IF(OR(N264="",O264=""),"",IF(N264&lt;=O264,"Yes","No"))</f>
        <v>No</v>
      </c>
      <c r="Q264" s="19" t="str">
        <f aca="false">IF(A264="","",MID(IF(NOT(EXACT(TRIM(Raw_Export!C264),D264))," · property","")&amp;IF(NOT(EXACT(TRIM(Raw_Export!E264),E264))," · category","")&amp;IF(NOT(EXACT(TRIM(Raw_Export!F264),F264))," · priority","")&amp;IF(NOT(EXACT(TRIM(Raw_Export!G264),G264))," · vendor","")&amp;IF(NOT(EXACT(TRIM(Raw_Export!H264),H264))," · status","")&amp;IF(ISTEXT(Raw_Export!J264)," · cost was text",""),4,200))</f>
        <v>vendor</v>
      </c>
      <c r="R264" s="20" t="n">
        <f aca="false">IF(A264="","",IF(OR(LEN(Q264)&gt;0,K264&lt;&gt;"",L264&lt;&gt;""),1,0))</f>
        <v>1</v>
      </c>
    </row>
    <row r="265" customFormat="false" ht="15" hidden="false" customHeight="false" outlineLevel="0" collapsed="false">
      <c r="A265" s="19" t="str">
        <f aca="false">IF(Raw_Export!A265="","",Raw_Export!A265)</f>
        <v>WO-24598</v>
      </c>
      <c r="B265" s="32" t="n">
        <f aca="false">IF(A265="","",Raw_Export!B265)</f>
        <v>46276</v>
      </c>
      <c r="C265" s="33" t="n">
        <f aca="false">IF(A265="","",DATE(YEAR(B265),MONTH(B265),1))</f>
        <v>46266</v>
      </c>
      <c r="D265" s="19" t="str">
        <f aca="false">IF(A265="","",IFERROR(INDEX(Cleanup_Rules!$B$6:$B$60,MATCH(TRIM(LOWER(Raw_Export!C265)),Cleanup_Rules!$A$6:$A$60,0)),"UNMAPPED"))</f>
        <v>Mill Creek Townhomes</v>
      </c>
      <c r="E265" s="19" t="str">
        <f aca="false">IF(A265="","",IFERROR(INDEX(Cleanup_Rules!$E$6:$E$60,MATCH(TRIM(LOWER(Raw_Export!E265)),Cleanup_Rules!$D$6:$D$60,0)),"UNMAPPED"))</f>
        <v>HVAC</v>
      </c>
      <c r="F265" s="19" t="str">
        <f aca="false">IF(A265="","",IFERROR(INDEX(Cleanup_Rules!$H$6:$H$60,MATCH(TRIM(LOWER(Raw_Export!F265)),Cleanup_Rules!$G$6:$G$60,0)),"UNMAPPED"))</f>
        <v>Routine</v>
      </c>
      <c r="G265" s="19" t="str">
        <f aca="false">IF(A265="","",IFERROR(INDEX(Cleanup_Rules!$K$6:$K$60,MATCH(TRIM(LOWER(Raw_Export!G265)),Cleanup_Rules!$J$6:$J$60,0)),"UNMAPPED"))</f>
        <v>CoolAir HVAC</v>
      </c>
      <c r="H265" s="19" t="str">
        <f aca="false">IF(A265="","",IFERROR(INDEX(Cleanup_Rules!$N$6:$N$60,MATCH(TRIM(LOWER(Raw_Export!H265)),Cleanup_Rules!$M$6:$M$60,0)),"UNMAPPED"))</f>
        <v>Completed</v>
      </c>
      <c r="I265" s="32" t="n">
        <f aca="false">IF(OR(A265="",Raw_Export!I265=""),"",Raw_Export!I265)</f>
        <v>46286</v>
      </c>
      <c r="J265" s="34" t="n">
        <f aca="false">IF(A265="","",IF(Raw_Export!J265="",0,IF(ISNUMBER(Raw_Export!J265),Raw_Export!J265,VALUE(SUBSTITUTE(SUBSTITUTE(Raw_Export!J265,"$",""),",","")))))</f>
        <v>507.98</v>
      </c>
      <c r="K265" s="20" t="str">
        <f aca="false">IF(A265="","",IF(COUNTIF($A$6:A265,A265)&gt;1,"Duplicate",""))</f>
        <v/>
      </c>
      <c r="L265" s="19" t="str">
        <f aca="false">IF(A265="","",IF(AND(H265="Completed",I265=""),"No completion date",IF(AND(I265&lt;&gt;"",I265&lt;B265),"Completed before created","")))</f>
        <v/>
      </c>
      <c r="M265" s="20" t="str">
        <f aca="false">IF(A265="","",IF(K265="Duplicate","No","Yes"))</f>
        <v>Yes</v>
      </c>
      <c r="N265" s="20" t="n">
        <f aca="false">IF(OR(A265="",H265&lt;&gt;"Completed",L265&lt;&gt;""),"",I265-B265)</f>
        <v>10</v>
      </c>
      <c r="O265" s="20" t="n">
        <f aca="false">IF(A265="","",IFERROR(INDEX(Cleanup_Rules!$Q$6:$Q$8,MATCH(F265,Cleanup_Rules!$P$6:$P$8,0)),""))</f>
        <v>7</v>
      </c>
      <c r="P265" s="20" t="str">
        <f aca="false">IF(OR(N265="",O265=""),"",IF(N265&lt;=O265,"Yes","No"))</f>
        <v>No</v>
      </c>
      <c r="Q265" s="19" t="str">
        <f aca="false">IF(A265="","",MID(IF(NOT(EXACT(TRIM(Raw_Export!C265),D265))," · property","")&amp;IF(NOT(EXACT(TRIM(Raw_Export!E265),E265))," · category","")&amp;IF(NOT(EXACT(TRIM(Raw_Export!F265),F265))," · priority","")&amp;IF(NOT(EXACT(TRIM(Raw_Export!G265),G265))," · vendor","")&amp;IF(NOT(EXACT(TRIM(Raw_Export!H265),H265))," · status","")&amp;IF(ISTEXT(Raw_Export!J265)," · cost was text",""),4,200))</f>
        <v>property · priority</v>
      </c>
      <c r="R265" s="20" t="n">
        <f aca="false">IF(A265="","",IF(OR(LEN(Q265)&gt;0,K265&lt;&gt;"",L265&lt;&gt;""),1,0))</f>
        <v>1</v>
      </c>
    </row>
    <row r="266" customFormat="false" ht="15" hidden="false" customHeight="false" outlineLevel="0" collapsed="false">
      <c r="A266" s="19" t="str">
        <f aca="false">IF(Raw_Export!A266="","",Raw_Export!A266)</f>
        <v>WO-24599</v>
      </c>
      <c r="B266" s="32" t="n">
        <f aca="false">IF(A266="","",Raw_Export!B266)</f>
        <v>46276</v>
      </c>
      <c r="C266" s="33" t="n">
        <f aca="false">IF(A266="","",DATE(YEAR(B266),MONTH(B266),1))</f>
        <v>46266</v>
      </c>
      <c r="D266" s="19" t="str">
        <f aca="false">IF(A266="","",IFERROR(INDEX(Cleanup_Rules!$B$6:$B$60,MATCH(TRIM(LOWER(Raw_Export!C266)),Cleanup_Rules!$A$6:$A$60,0)),"UNMAPPED"))</f>
        <v>Harbor Point Lofts</v>
      </c>
      <c r="E266" s="19" t="str">
        <f aca="false">IF(A266="","",IFERROR(INDEX(Cleanup_Rules!$E$6:$E$60,MATCH(TRIM(LOWER(Raw_Export!E266)),Cleanup_Rules!$D$6:$D$60,0)),"UNMAPPED"))</f>
        <v>Appliance</v>
      </c>
      <c r="F266" s="19" t="str">
        <f aca="false">IF(A266="","",IFERROR(INDEX(Cleanup_Rules!$H$6:$H$60,MATCH(TRIM(LOWER(Raw_Export!F266)),Cleanup_Rules!$G$6:$G$60,0)),"UNMAPPED"))</f>
        <v>Urgent</v>
      </c>
      <c r="G266" s="19" t="str">
        <f aca="false">IF(A266="","",IFERROR(INDEX(Cleanup_Rules!$K$6:$K$60,MATCH(TRIM(LOWER(Raw_Export!G266)),Cleanup_Rules!$J$6:$J$60,0)),"UNMAPPED"))</f>
        <v>In-house Maintenance</v>
      </c>
      <c r="H266" s="19" t="str">
        <f aca="false">IF(A266="","",IFERROR(INDEX(Cleanup_Rules!$N$6:$N$60,MATCH(TRIM(LOWER(Raw_Export!H266)),Cleanup_Rules!$M$6:$M$60,0)),"UNMAPPED"))</f>
        <v>Completed</v>
      </c>
      <c r="I266" s="32" t="n">
        <f aca="false">IF(OR(A266="",Raw_Export!I266=""),"",Raw_Export!I266)</f>
        <v>46279</v>
      </c>
      <c r="J266" s="34" t="n">
        <f aca="false">IF(A266="","",IF(Raw_Export!J266="",0,IF(ISNUMBER(Raw_Export!J266),Raw_Export!J266,VALUE(SUBSTITUTE(SUBSTITUTE(Raw_Export!J266,"$",""),",","")))))</f>
        <v>0</v>
      </c>
      <c r="K266" s="20" t="str">
        <f aca="false">IF(A266="","",IF(COUNTIF($A$6:A266,A266)&gt;1,"Duplicate",""))</f>
        <v/>
      </c>
      <c r="L266" s="19" t="str">
        <f aca="false">IF(A266="","",IF(AND(H266="Completed",I266=""),"No completion date",IF(AND(I266&lt;&gt;"",I266&lt;B266),"Completed before created","")))</f>
        <v/>
      </c>
      <c r="M266" s="20" t="str">
        <f aca="false">IF(A266="","",IF(K266="Duplicate","No","Yes"))</f>
        <v>Yes</v>
      </c>
      <c r="N266" s="20" t="n">
        <f aca="false">IF(OR(A266="",H266&lt;&gt;"Completed",L266&lt;&gt;""),"",I266-B266)</f>
        <v>3</v>
      </c>
      <c r="O266" s="20" t="n">
        <f aca="false">IF(A266="","",IFERROR(INDEX(Cleanup_Rules!$Q$6:$Q$8,MATCH(F266,Cleanup_Rules!$P$6:$P$8,0)),""))</f>
        <v>3</v>
      </c>
      <c r="P266" s="20" t="str">
        <f aca="false">IF(OR(N266="",O266=""),"",IF(N266&lt;=O266,"Yes","No"))</f>
        <v>Yes</v>
      </c>
      <c r="Q266" s="19" t="str">
        <f aca="false">IF(A266="","",MID(IF(NOT(EXACT(TRIM(Raw_Export!C266),D266))," · property","")&amp;IF(NOT(EXACT(TRIM(Raw_Export!E266),E266))," · category","")&amp;IF(NOT(EXACT(TRIM(Raw_Export!F266),F266))," · priority","")&amp;IF(NOT(EXACT(TRIM(Raw_Export!G266),G266))," · vendor","")&amp;IF(NOT(EXACT(TRIM(Raw_Export!H266),H266))," · status","")&amp;IF(ISTEXT(Raw_Export!J266)," · cost was text",""),4,200))</f>
        <v>status</v>
      </c>
      <c r="R266" s="20" t="n">
        <f aca="false">IF(A266="","",IF(OR(LEN(Q266)&gt;0,K266&lt;&gt;"",L266&lt;&gt;""),1,0))</f>
        <v>1</v>
      </c>
    </row>
    <row r="267" customFormat="false" ht="15" hidden="false" customHeight="false" outlineLevel="0" collapsed="false">
      <c r="A267" s="19" t="str">
        <f aca="false">IF(Raw_Export!A267="","",Raw_Export!A267)</f>
        <v>WO-24601</v>
      </c>
      <c r="B267" s="32" t="n">
        <f aca="false">IF(A267="","",Raw_Export!B267)</f>
        <v>46276</v>
      </c>
      <c r="C267" s="33" t="n">
        <f aca="false">IF(A267="","",DATE(YEAR(B267),MONTH(B267),1))</f>
        <v>46266</v>
      </c>
      <c r="D267" s="19" t="str">
        <f aca="false">IF(A267="","",IFERROR(INDEX(Cleanup_Rules!$B$6:$B$60,MATCH(TRIM(LOWER(Raw_Export!C267)),Cleanup_Rules!$A$6:$A$60,0)),"UNMAPPED"))</f>
        <v>Cedar Ridge Apartments</v>
      </c>
      <c r="E267" s="19" t="str">
        <f aca="false">IF(A267="","",IFERROR(INDEX(Cleanup_Rules!$E$6:$E$60,MATCH(TRIM(LOWER(Raw_Export!E267)),Cleanup_Rules!$D$6:$D$60,0)),"UNMAPPED"))</f>
        <v>Electrical</v>
      </c>
      <c r="F267" s="19" t="str">
        <f aca="false">IF(A267="","",IFERROR(INDEX(Cleanup_Rules!$H$6:$H$60,MATCH(TRIM(LOWER(Raw_Export!F267)),Cleanup_Rules!$G$6:$G$60,0)),"UNMAPPED"))</f>
        <v>Routine</v>
      </c>
      <c r="G267" s="19" t="str">
        <f aca="false">IF(A267="","",IFERROR(INDEX(Cleanup_Rules!$K$6:$K$60,MATCH(TRIM(LOWER(Raw_Export!G267)),Cleanup_Rules!$J$6:$J$60,0)),"UNMAPPED"))</f>
        <v>In-house Maintenance</v>
      </c>
      <c r="H267" s="19" t="str">
        <f aca="false">IF(A267="","",IFERROR(INDEX(Cleanup_Rules!$N$6:$N$60,MATCH(TRIM(LOWER(Raw_Export!H267)),Cleanup_Rules!$M$6:$M$60,0)),"UNMAPPED"))</f>
        <v>Completed</v>
      </c>
      <c r="I267" s="32" t="n">
        <f aca="false">IF(OR(A267="",Raw_Export!I267=""),"",Raw_Export!I267)</f>
        <v>46279</v>
      </c>
      <c r="J267" s="34" t="n">
        <f aca="false">IF(A267="","",IF(Raw_Export!J267="",0,IF(ISNUMBER(Raw_Export!J267),Raw_Export!J267,VALUE(SUBSTITUTE(SUBSTITUTE(Raw_Export!J267,"$",""),",","")))))</f>
        <v>0</v>
      </c>
      <c r="K267" s="20" t="str">
        <f aca="false">IF(A267="","",IF(COUNTIF($A$6:A267,A267)&gt;1,"Duplicate",""))</f>
        <v/>
      </c>
      <c r="L267" s="19" t="str">
        <f aca="false">IF(A267="","",IF(AND(H267="Completed",I267=""),"No completion date",IF(AND(I267&lt;&gt;"",I267&lt;B267),"Completed before created","")))</f>
        <v/>
      </c>
      <c r="M267" s="20" t="str">
        <f aca="false">IF(A267="","",IF(K267="Duplicate","No","Yes"))</f>
        <v>Yes</v>
      </c>
      <c r="N267" s="20" t="n">
        <f aca="false">IF(OR(A267="",H267&lt;&gt;"Completed",L267&lt;&gt;""),"",I267-B267)</f>
        <v>3</v>
      </c>
      <c r="O267" s="20" t="n">
        <f aca="false">IF(A267="","",IFERROR(INDEX(Cleanup_Rules!$Q$6:$Q$8,MATCH(F267,Cleanup_Rules!$P$6:$P$8,0)),""))</f>
        <v>7</v>
      </c>
      <c r="P267" s="20" t="str">
        <f aca="false">IF(OR(N267="",O267=""),"",IF(N267&lt;=O267,"Yes","No"))</f>
        <v>Yes</v>
      </c>
      <c r="Q267" s="19" t="str">
        <f aca="false">IF(A267="","",MID(IF(NOT(EXACT(TRIM(Raw_Export!C267),D267))," · property","")&amp;IF(NOT(EXACT(TRIM(Raw_Export!E267),E267))," · category","")&amp;IF(NOT(EXACT(TRIM(Raw_Export!F267),F267))," · priority","")&amp;IF(NOT(EXACT(TRIM(Raw_Export!G267),G267))," · vendor","")&amp;IF(NOT(EXACT(TRIM(Raw_Export!H267),H267))," · status","")&amp;IF(ISTEXT(Raw_Export!J267)," · cost was text",""),4,200))</f>
        <v>property · category · priority</v>
      </c>
      <c r="R267" s="20" t="n">
        <f aca="false">IF(A267="","",IF(OR(LEN(Q267)&gt;0,K267&lt;&gt;"",L267&lt;&gt;""),1,0))</f>
        <v>1</v>
      </c>
    </row>
    <row r="268" customFormat="false" ht="15" hidden="false" customHeight="false" outlineLevel="0" collapsed="false">
      <c r="A268" s="19" t="str">
        <f aca="false">IF(Raw_Export!A268="","",Raw_Export!A268)</f>
        <v>WO-24602</v>
      </c>
      <c r="B268" s="32" t="n">
        <f aca="false">IF(A268="","",Raw_Export!B268)</f>
        <v>46276</v>
      </c>
      <c r="C268" s="33" t="n">
        <f aca="false">IF(A268="","",DATE(YEAR(B268),MONTH(B268),1))</f>
        <v>46266</v>
      </c>
      <c r="D268" s="19" t="str">
        <f aca="false">IF(A268="","",IFERROR(INDEX(Cleanup_Rules!$B$6:$B$60,MATCH(TRIM(LOWER(Raw_Export!C268)),Cleanup_Rules!$A$6:$A$60,0)),"UNMAPPED"))</f>
        <v>Cedar Ridge Apartments</v>
      </c>
      <c r="E268" s="19" t="str">
        <f aca="false">IF(A268="","",IFERROR(INDEX(Cleanup_Rules!$E$6:$E$60,MATCH(TRIM(LOWER(Raw_Export!E268)),Cleanup_Rules!$D$6:$D$60,0)),"UNMAPPED"))</f>
        <v>General Repair</v>
      </c>
      <c r="F268" s="19" t="str">
        <f aca="false">IF(A268="","",IFERROR(INDEX(Cleanup_Rules!$H$6:$H$60,MATCH(TRIM(LOWER(Raw_Export!F268)),Cleanup_Rules!$G$6:$G$60,0)),"UNMAPPED"))</f>
        <v>Urgent</v>
      </c>
      <c r="G268" s="19" t="str">
        <f aca="false">IF(A268="","",IFERROR(INDEX(Cleanup_Rules!$K$6:$K$60,MATCH(TRIM(LOWER(Raw_Export!G268)),Cleanup_Rules!$J$6:$J$60,0)),"UNMAPPED"))</f>
        <v>In-house Maintenance</v>
      </c>
      <c r="H268" s="19" t="str">
        <f aca="false">IF(A268="","",IFERROR(INDEX(Cleanup_Rules!$N$6:$N$60,MATCH(TRIM(LOWER(Raw_Export!H268)),Cleanup_Rules!$M$6:$M$60,0)),"UNMAPPED"))</f>
        <v>Completed</v>
      </c>
      <c r="I268" s="32" t="n">
        <f aca="false">IF(OR(A268="",Raw_Export!I268=""),"",Raw_Export!I268)</f>
        <v>46277</v>
      </c>
      <c r="J268" s="34" t="n">
        <f aca="false">IF(A268="","",IF(Raw_Export!J268="",0,IF(ISNUMBER(Raw_Export!J268),Raw_Export!J268,VALUE(SUBSTITUTE(SUBSTITUTE(Raw_Export!J268,"$",""),",","")))))</f>
        <v>125.18</v>
      </c>
      <c r="K268" s="20" t="str">
        <f aca="false">IF(A268="","",IF(COUNTIF($A$6:A268,A268)&gt;1,"Duplicate",""))</f>
        <v/>
      </c>
      <c r="L268" s="19" t="str">
        <f aca="false">IF(A268="","",IF(AND(H268="Completed",I268=""),"No completion date",IF(AND(I268&lt;&gt;"",I268&lt;B268),"Completed before created","")))</f>
        <v/>
      </c>
      <c r="M268" s="20" t="str">
        <f aca="false">IF(A268="","",IF(K268="Duplicate","No","Yes"))</f>
        <v>Yes</v>
      </c>
      <c r="N268" s="20" t="n">
        <f aca="false">IF(OR(A268="",H268&lt;&gt;"Completed",L268&lt;&gt;""),"",I268-B268)</f>
        <v>1</v>
      </c>
      <c r="O268" s="20" t="n">
        <f aca="false">IF(A268="","",IFERROR(INDEX(Cleanup_Rules!$Q$6:$Q$8,MATCH(F268,Cleanup_Rules!$P$6:$P$8,0)),""))</f>
        <v>3</v>
      </c>
      <c r="P268" s="20" t="str">
        <f aca="false">IF(OR(N268="",O268=""),"",IF(N268&lt;=O268,"Yes","No"))</f>
        <v>Yes</v>
      </c>
      <c r="Q268" s="19" t="str">
        <f aca="false">IF(A268="","",MID(IF(NOT(EXACT(TRIM(Raw_Export!C268),D268))," · property","")&amp;IF(NOT(EXACT(TRIM(Raw_Export!E268),E268))," · category","")&amp;IF(NOT(EXACT(TRIM(Raw_Export!F268),F268))," · priority","")&amp;IF(NOT(EXACT(TRIM(Raw_Export!G268),G268))," · vendor","")&amp;IF(NOT(EXACT(TRIM(Raw_Export!H268),H268))," · status","")&amp;IF(ISTEXT(Raw_Export!J268)," · cost was text",""),4,200))</f>
        <v>category</v>
      </c>
      <c r="R268" s="20" t="n">
        <f aca="false">IF(A268="","",IF(OR(LEN(Q268)&gt;0,K268&lt;&gt;"",L268&lt;&gt;""),1,0))</f>
        <v>1</v>
      </c>
    </row>
    <row r="269" customFormat="false" ht="15" hidden="false" customHeight="false" outlineLevel="0" collapsed="false">
      <c r="A269" s="19" t="str">
        <f aca="false">IF(Raw_Export!A269="","",Raw_Export!A269)</f>
        <v>WO-24605</v>
      </c>
      <c r="B269" s="32" t="n">
        <f aca="false">IF(A269="","",Raw_Export!B269)</f>
        <v>46277</v>
      </c>
      <c r="C269" s="33" t="n">
        <f aca="false">IF(A269="","",DATE(YEAR(B269),MONTH(B269),1))</f>
        <v>46266</v>
      </c>
      <c r="D269" s="19" t="str">
        <f aca="false">IF(A269="","",IFERROR(INDEX(Cleanup_Rules!$B$6:$B$60,MATCH(TRIM(LOWER(Raw_Export!C269)),Cleanup_Rules!$A$6:$A$60,0)),"UNMAPPED"))</f>
        <v>Oakview Apartments</v>
      </c>
      <c r="E269" s="19" t="str">
        <f aca="false">IF(A269="","",IFERROR(INDEX(Cleanup_Rules!$E$6:$E$60,MATCH(TRIM(LOWER(Raw_Export!E269)),Cleanup_Rules!$D$6:$D$60,0)),"UNMAPPED"))</f>
        <v>General Repair</v>
      </c>
      <c r="F269" s="19" t="str">
        <f aca="false">IF(A269="","",IFERROR(INDEX(Cleanup_Rules!$H$6:$H$60,MATCH(TRIM(LOWER(Raw_Export!F269)),Cleanup_Rules!$G$6:$G$60,0)),"UNMAPPED"))</f>
        <v>Urgent</v>
      </c>
      <c r="G269" s="19" t="str">
        <f aca="false">IF(A269="","",IFERROR(INDEX(Cleanup_Rules!$K$6:$K$60,MATCH(TRIM(LOWER(Raw_Export!G269)),Cleanup_Rules!$J$6:$J$60,0)),"UNMAPPED"))</f>
        <v>In-house Maintenance</v>
      </c>
      <c r="H269" s="19" t="str">
        <f aca="false">IF(A269="","",IFERROR(INDEX(Cleanup_Rules!$N$6:$N$60,MATCH(TRIM(LOWER(Raw_Export!H269)),Cleanup_Rules!$M$6:$M$60,0)),"UNMAPPED"))</f>
        <v>Completed</v>
      </c>
      <c r="I269" s="32" t="n">
        <f aca="false">IF(OR(A269="",Raw_Export!I269=""),"",Raw_Export!I269)</f>
        <v>46280</v>
      </c>
      <c r="J269" s="34" t="n">
        <f aca="false">IF(A269="","",IF(Raw_Export!J269="",0,IF(ISNUMBER(Raw_Export!J269),Raw_Export!J269,VALUE(SUBSTITUTE(SUBSTITUTE(Raw_Export!J269,"$",""),",","")))))</f>
        <v>99.4</v>
      </c>
      <c r="K269" s="20" t="str">
        <f aca="false">IF(A269="","",IF(COUNTIF($A$6:A269,A269)&gt;1,"Duplicate",""))</f>
        <v/>
      </c>
      <c r="L269" s="19" t="str">
        <f aca="false">IF(A269="","",IF(AND(H269="Completed",I269=""),"No completion date",IF(AND(I269&lt;&gt;"",I269&lt;B269),"Completed before created","")))</f>
        <v/>
      </c>
      <c r="M269" s="20" t="str">
        <f aca="false">IF(A269="","",IF(K269="Duplicate","No","Yes"))</f>
        <v>Yes</v>
      </c>
      <c r="N269" s="20" t="n">
        <f aca="false">IF(OR(A269="",H269&lt;&gt;"Completed",L269&lt;&gt;""),"",I269-B269)</f>
        <v>3</v>
      </c>
      <c r="O269" s="20" t="n">
        <f aca="false">IF(A269="","",IFERROR(INDEX(Cleanup_Rules!$Q$6:$Q$8,MATCH(F269,Cleanup_Rules!$P$6:$P$8,0)),""))</f>
        <v>3</v>
      </c>
      <c r="P269" s="20" t="str">
        <f aca="false">IF(OR(N269="",O269=""),"",IF(N269&lt;=O269,"Yes","No"))</f>
        <v>Yes</v>
      </c>
      <c r="Q269" s="19" t="str">
        <f aca="false">IF(A269="","",MID(IF(NOT(EXACT(TRIM(Raw_Export!C269),D269))," · property","")&amp;IF(NOT(EXACT(TRIM(Raw_Export!E269),E269))," · category","")&amp;IF(NOT(EXACT(TRIM(Raw_Export!F269),F269))," · priority","")&amp;IF(NOT(EXACT(TRIM(Raw_Export!G269),G269))," · vendor","")&amp;IF(NOT(EXACT(TRIM(Raw_Export!H269),H269))," · status","")&amp;IF(ISTEXT(Raw_Export!J269)," · cost was text",""),4,200))</f>
        <v>priority · vendor</v>
      </c>
      <c r="R269" s="20" t="n">
        <f aca="false">IF(A269="","",IF(OR(LEN(Q269)&gt;0,K269&lt;&gt;"",L269&lt;&gt;""),1,0))</f>
        <v>1</v>
      </c>
    </row>
    <row r="270" customFormat="false" ht="15" hidden="false" customHeight="false" outlineLevel="0" collapsed="false">
      <c r="A270" s="19" t="str">
        <f aca="false">IF(Raw_Export!A270="","",Raw_Export!A270)</f>
        <v>WO-24608</v>
      </c>
      <c r="B270" s="32" t="n">
        <f aca="false">IF(A270="","",Raw_Export!B270)</f>
        <v>46277</v>
      </c>
      <c r="C270" s="33" t="n">
        <f aca="false">IF(A270="","",DATE(YEAR(B270),MONTH(B270),1))</f>
        <v>46266</v>
      </c>
      <c r="D270" s="19" t="str">
        <f aca="false">IF(A270="","",IFERROR(INDEX(Cleanup_Rules!$B$6:$B$60,MATCH(TRIM(LOWER(Raw_Export!C270)),Cleanup_Rules!$A$6:$A$60,0)),"UNMAPPED"))</f>
        <v>Harbor Point Lofts</v>
      </c>
      <c r="E270" s="19" t="str">
        <f aca="false">IF(A270="","",IFERROR(INDEX(Cleanup_Rules!$E$6:$E$60,MATCH(TRIM(LOWER(Raw_Export!E270)),Cleanup_Rules!$D$6:$D$60,0)),"UNMAPPED"))</f>
        <v>Electrical</v>
      </c>
      <c r="F270" s="19" t="str">
        <f aca="false">IF(A270="","",IFERROR(INDEX(Cleanup_Rules!$H$6:$H$60,MATCH(TRIM(LOWER(Raw_Export!F270)),Cleanup_Rules!$G$6:$G$60,0)),"UNMAPPED"))</f>
        <v>Urgent</v>
      </c>
      <c r="G270" s="19" t="str">
        <f aca="false">IF(A270="","",IFERROR(INDEX(Cleanup_Rules!$K$6:$K$60,MATCH(TRIM(LOWER(Raw_Export!G270)),Cleanup_Rules!$J$6:$J$60,0)),"UNMAPPED"))</f>
        <v>In-house Maintenance</v>
      </c>
      <c r="H270" s="19" t="str">
        <f aca="false">IF(A270="","",IFERROR(INDEX(Cleanup_Rules!$N$6:$N$60,MATCH(TRIM(LOWER(Raw_Export!H270)),Cleanup_Rules!$M$6:$M$60,0)),"UNMAPPED"))</f>
        <v>Completed</v>
      </c>
      <c r="I270" s="32" t="n">
        <f aca="false">IF(OR(A270="",Raw_Export!I270=""),"",Raw_Export!I270)</f>
        <v>46277</v>
      </c>
      <c r="J270" s="34" t="n">
        <f aca="false">IF(A270="","",IF(Raw_Export!J270="",0,IF(ISNUMBER(Raw_Export!J270),Raw_Export!J270,VALUE(SUBSTITUTE(SUBSTITUTE(Raw_Export!J270,"$",""),",","")))))</f>
        <v>0</v>
      </c>
      <c r="K270" s="20" t="str">
        <f aca="false">IF(A270="","",IF(COUNTIF($A$6:A270,A270)&gt;1,"Duplicate",""))</f>
        <v/>
      </c>
      <c r="L270" s="19" t="str">
        <f aca="false">IF(A270="","",IF(AND(H270="Completed",I270=""),"No completion date",IF(AND(I270&lt;&gt;"",I270&lt;B270),"Completed before created","")))</f>
        <v/>
      </c>
      <c r="M270" s="20" t="str">
        <f aca="false">IF(A270="","",IF(K270="Duplicate","No","Yes"))</f>
        <v>Yes</v>
      </c>
      <c r="N270" s="20" t="n">
        <f aca="false">IF(OR(A270="",H270&lt;&gt;"Completed",L270&lt;&gt;""),"",I270-B270)</f>
        <v>0</v>
      </c>
      <c r="O270" s="20" t="n">
        <f aca="false">IF(A270="","",IFERROR(INDEX(Cleanup_Rules!$Q$6:$Q$8,MATCH(F270,Cleanup_Rules!$P$6:$P$8,0)),""))</f>
        <v>3</v>
      </c>
      <c r="P270" s="20" t="str">
        <f aca="false">IF(OR(N270="",O270=""),"",IF(N270&lt;=O270,"Yes","No"))</f>
        <v>Yes</v>
      </c>
      <c r="Q270" s="19" t="str">
        <f aca="false">IF(A270="","",MID(IF(NOT(EXACT(TRIM(Raw_Export!C270),D270))," · property","")&amp;IF(NOT(EXACT(TRIM(Raw_Export!E270),E270))," · category","")&amp;IF(NOT(EXACT(TRIM(Raw_Export!F270),F270))," · priority","")&amp;IF(NOT(EXACT(TRIM(Raw_Export!G270),G270))," · vendor","")&amp;IF(NOT(EXACT(TRIM(Raw_Export!H270),H270))," · status","")&amp;IF(ISTEXT(Raw_Export!J270)," · cost was text",""),4,200))</f>
        <v/>
      </c>
      <c r="R270" s="20" t="n">
        <f aca="false">IF(A270="","",IF(OR(LEN(Q270)&gt;0,K270&lt;&gt;"",L270&lt;&gt;""),1,0))</f>
        <v>0</v>
      </c>
    </row>
    <row r="271" customFormat="false" ht="15" hidden="false" customHeight="false" outlineLevel="0" collapsed="false">
      <c r="A271" s="19" t="str">
        <f aca="false">IF(Raw_Export!A271="","",Raw_Export!A271)</f>
        <v>WO-24608</v>
      </c>
      <c r="B271" s="32" t="n">
        <f aca="false">IF(A271="","",Raw_Export!B271)</f>
        <v>46277</v>
      </c>
      <c r="C271" s="33" t="n">
        <f aca="false">IF(A271="","",DATE(YEAR(B271),MONTH(B271),1))</f>
        <v>46266</v>
      </c>
      <c r="D271" s="19" t="str">
        <f aca="false">IF(A271="","",IFERROR(INDEX(Cleanup_Rules!$B$6:$B$60,MATCH(TRIM(LOWER(Raw_Export!C271)),Cleanup_Rules!$A$6:$A$60,0)),"UNMAPPED"))</f>
        <v>Harbor Point Lofts</v>
      </c>
      <c r="E271" s="19" t="str">
        <f aca="false">IF(A271="","",IFERROR(INDEX(Cleanup_Rules!$E$6:$E$60,MATCH(TRIM(LOWER(Raw_Export!E271)),Cleanup_Rules!$D$6:$D$60,0)),"UNMAPPED"))</f>
        <v>Electrical</v>
      </c>
      <c r="F271" s="19" t="str">
        <f aca="false">IF(A271="","",IFERROR(INDEX(Cleanup_Rules!$H$6:$H$60,MATCH(TRIM(LOWER(Raw_Export!F271)),Cleanup_Rules!$G$6:$G$60,0)),"UNMAPPED"))</f>
        <v>Urgent</v>
      </c>
      <c r="G271" s="19" t="str">
        <f aca="false">IF(A271="","",IFERROR(INDEX(Cleanup_Rules!$K$6:$K$60,MATCH(TRIM(LOWER(Raw_Export!G271)),Cleanup_Rules!$J$6:$J$60,0)),"UNMAPPED"))</f>
        <v>In-house Maintenance</v>
      </c>
      <c r="H271" s="19" t="str">
        <f aca="false">IF(A271="","",IFERROR(INDEX(Cleanup_Rules!$N$6:$N$60,MATCH(TRIM(LOWER(Raw_Export!H271)),Cleanup_Rules!$M$6:$M$60,0)),"UNMAPPED"))</f>
        <v>Completed</v>
      </c>
      <c r="I271" s="32" t="n">
        <f aca="false">IF(OR(A271="",Raw_Export!I271=""),"",Raw_Export!I271)</f>
        <v>46277</v>
      </c>
      <c r="J271" s="34" t="n">
        <f aca="false">IF(A271="","",IF(Raw_Export!J271="",0,IF(ISNUMBER(Raw_Export!J271),Raw_Export!J271,VALUE(SUBSTITUTE(SUBSTITUTE(Raw_Export!J271,"$",""),",","")))))</f>
        <v>0</v>
      </c>
      <c r="K271" s="20" t="str">
        <f aca="false">IF(A271="","",IF(COUNTIF($A$6:A271,A271)&gt;1,"Duplicate",""))</f>
        <v>Duplicate</v>
      </c>
      <c r="L271" s="19" t="str">
        <f aca="false">IF(A271="","",IF(AND(H271="Completed",I271=""),"No completion date",IF(AND(I271&lt;&gt;"",I271&lt;B271),"Completed before created","")))</f>
        <v/>
      </c>
      <c r="M271" s="20" t="str">
        <f aca="false">IF(A271="","",IF(K271="Duplicate","No","Yes"))</f>
        <v>No</v>
      </c>
      <c r="N271" s="20" t="n">
        <f aca="false">IF(OR(A271="",H271&lt;&gt;"Completed",L271&lt;&gt;""),"",I271-B271)</f>
        <v>0</v>
      </c>
      <c r="O271" s="20" t="n">
        <f aca="false">IF(A271="","",IFERROR(INDEX(Cleanup_Rules!$Q$6:$Q$8,MATCH(F271,Cleanup_Rules!$P$6:$P$8,0)),""))</f>
        <v>3</v>
      </c>
      <c r="P271" s="20" t="str">
        <f aca="false">IF(OR(N271="",O271=""),"",IF(N271&lt;=O271,"Yes","No"))</f>
        <v>Yes</v>
      </c>
      <c r="Q271" s="19" t="str">
        <f aca="false">IF(A271="","",MID(IF(NOT(EXACT(TRIM(Raw_Export!C271),D271))," · property","")&amp;IF(NOT(EXACT(TRIM(Raw_Export!E271),E271))," · category","")&amp;IF(NOT(EXACT(TRIM(Raw_Export!F271),F271))," · priority","")&amp;IF(NOT(EXACT(TRIM(Raw_Export!G271),G271))," · vendor","")&amp;IF(NOT(EXACT(TRIM(Raw_Export!H271),H271))," · status","")&amp;IF(ISTEXT(Raw_Export!J271)," · cost was text",""),4,200))</f>
        <v/>
      </c>
      <c r="R271" s="20" t="n">
        <f aca="false">IF(A271="","",IF(OR(LEN(Q271)&gt;0,K271&lt;&gt;"",L271&lt;&gt;""),1,0))</f>
        <v>1</v>
      </c>
    </row>
    <row r="272" customFormat="false" ht="15" hidden="false" customHeight="false" outlineLevel="0" collapsed="false">
      <c r="A272" s="19" t="str">
        <f aca="false">IF(Raw_Export!A272="","",Raw_Export!A272)</f>
        <v>WO-24610</v>
      </c>
      <c r="B272" s="32" t="n">
        <f aca="false">IF(A272="","",Raw_Export!B272)</f>
        <v>46277</v>
      </c>
      <c r="C272" s="33" t="n">
        <f aca="false">IF(A272="","",DATE(YEAR(B272),MONTH(B272),1))</f>
        <v>46266</v>
      </c>
      <c r="D272" s="19" t="str">
        <f aca="false">IF(A272="","",IFERROR(INDEX(Cleanup_Rules!$B$6:$B$60,MATCH(TRIM(LOWER(Raw_Export!C272)),Cleanup_Rules!$A$6:$A$60,0)),"UNMAPPED"))</f>
        <v>Cedar Ridge Apartments</v>
      </c>
      <c r="E272" s="19" t="str">
        <f aca="false">IF(A272="","",IFERROR(INDEX(Cleanup_Rules!$E$6:$E$60,MATCH(TRIM(LOWER(Raw_Export!E272)),Cleanup_Rules!$D$6:$D$60,0)),"UNMAPPED"))</f>
        <v>Plumbing</v>
      </c>
      <c r="F272" s="19" t="str">
        <f aca="false">IF(A272="","",IFERROR(INDEX(Cleanup_Rules!$H$6:$H$60,MATCH(TRIM(LOWER(Raw_Export!F272)),Cleanup_Rules!$G$6:$G$60,0)),"UNMAPPED"))</f>
        <v>Routine</v>
      </c>
      <c r="G272" s="19" t="str">
        <f aca="false">IF(A272="","",IFERROR(INDEX(Cleanup_Rules!$K$6:$K$60,MATCH(TRIM(LOWER(Raw_Export!G272)),Cleanup_Rules!$J$6:$J$60,0)),"UNMAPPED"))</f>
        <v>In-house Maintenance</v>
      </c>
      <c r="H272" s="19" t="str">
        <f aca="false">IF(A272="","",IFERROR(INDEX(Cleanup_Rules!$N$6:$N$60,MATCH(TRIM(LOWER(Raw_Export!H272)),Cleanup_Rules!$M$6:$M$60,0)),"UNMAPPED"))</f>
        <v>Completed</v>
      </c>
      <c r="I272" s="32" t="n">
        <f aca="false">IF(OR(A272="",Raw_Export!I272=""),"",Raw_Export!I272)</f>
        <v>46280</v>
      </c>
      <c r="J272" s="34" t="n">
        <f aca="false">IF(A272="","",IF(Raw_Export!J272="",0,IF(ISNUMBER(Raw_Export!J272),Raw_Export!J272,VALUE(SUBSTITUTE(SUBSTITUTE(Raw_Export!J272,"$",""),",","")))))</f>
        <v>112.48</v>
      </c>
      <c r="K272" s="20" t="str">
        <f aca="false">IF(A272="","",IF(COUNTIF($A$6:A272,A272)&gt;1,"Duplicate",""))</f>
        <v/>
      </c>
      <c r="L272" s="19" t="str">
        <f aca="false">IF(A272="","",IF(AND(H272="Completed",I272=""),"No completion date",IF(AND(I272&lt;&gt;"",I272&lt;B272),"Completed before created","")))</f>
        <v/>
      </c>
      <c r="M272" s="20" t="str">
        <f aca="false">IF(A272="","",IF(K272="Duplicate","No","Yes"))</f>
        <v>Yes</v>
      </c>
      <c r="N272" s="20" t="n">
        <f aca="false">IF(OR(A272="",H272&lt;&gt;"Completed",L272&lt;&gt;""),"",I272-B272)</f>
        <v>3</v>
      </c>
      <c r="O272" s="20" t="n">
        <f aca="false">IF(A272="","",IFERROR(INDEX(Cleanup_Rules!$Q$6:$Q$8,MATCH(F272,Cleanup_Rules!$P$6:$P$8,0)),""))</f>
        <v>7</v>
      </c>
      <c r="P272" s="20" t="str">
        <f aca="false">IF(OR(N272="",O272=""),"",IF(N272&lt;=O272,"Yes","No"))</f>
        <v>Yes</v>
      </c>
      <c r="Q272" s="19" t="str">
        <f aca="false">IF(A272="","",MID(IF(NOT(EXACT(TRIM(Raw_Export!C272),D272))," · property","")&amp;IF(NOT(EXACT(TRIM(Raw_Export!E272),E272))," · category","")&amp;IF(NOT(EXACT(TRIM(Raw_Export!F272),F272))," · priority","")&amp;IF(NOT(EXACT(TRIM(Raw_Export!G272),G272))," · vendor","")&amp;IF(NOT(EXACT(TRIM(Raw_Export!H272),H272))," · status","")&amp;IF(ISTEXT(Raw_Export!J272)," · cost was text",""),4,200))</f>
        <v>category · priority · vendor</v>
      </c>
      <c r="R272" s="20" t="n">
        <f aca="false">IF(A272="","",IF(OR(LEN(Q272)&gt;0,K272&lt;&gt;"",L272&lt;&gt;""),1,0))</f>
        <v>1</v>
      </c>
    </row>
    <row r="273" customFormat="false" ht="15" hidden="false" customHeight="false" outlineLevel="0" collapsed="false">
      <c r="A273" s="19" t="str">
        <f aca="false">IF(Raw_Export!A273="","",Raw_Export!A273)</f>
        <v>WO-24612</v>
      </c>
      <c r="B273" s="32" t="n">
        <f aca="false">IF(A273="","",Raw_Export!B273)</f>
        <v>46278</v>
      </c>
      <c r="C273" s="33" t="n">
        <f aca="false">IF(A273="","",DATE(YEAR(B273),MONTH(B273),1))</f>
        <v>46266</v>
      </c>
      <c r="D273" s="19" t="str">
        <f aca="false">IF(A273="","",IFERROR(INDEX(Cleanup_Rules!$B$6:$B$60,MATCH(TRIM(LOWER(Raw_Export!C273)),Cleanup_Rules!$A$6:$A$60,0)),"UNMAPPED"))</f>
        <v>Oakview Apartments</v>
      </c>
      <c r="E273" s="19" t="str">
        <f aca="false">IF(A273="","",IFERROR(INDEX(Cleanup_Rules!$E$6:$E$60,MATCH(TRIM(LOWER(Raw_Export!E273)),Cleanup_Rules!$D$6:$D$60,0)),"UNMAPPED"))</f>
        <v>Plumbing</v>
      </c>
      <c r="F273" s="19" t="str">
        <f aca="false">IF(A273="","",IFERROR(INDEX(Cleanup_Rules!$H$6:$H$60,MATCH(TRIM(LOWER(Raw_Export!F273)),Cleanup_Rules!$G$6:$G$60,0)),"UNMAPPED"))</f>
        <v>Urgent</v>
      </c>
      <c r="G273" s="19" t="str">
        <f aca="false">IF(A273="","",IFERROR(INDEX(Cleanup_Rules!$K$6:$K$60,MATCH(TRIM(LOWER(Raw_Export!G273)),Cleanup_Rules!$J$6:$J$60,0)),"UNMAPPED"))</f>
        <v>FastFlow Plumbing</v>
      </c>
      <c r="H273" s="19" t="str">
        <f aca="false">IF(A273="","",IFERROR(INDEX(Cleanup_Rules!$N$6:$N$60,MATCH(TRIM(LOWER(Raw_Export!H273)),Cleanup_Rules!$M$6:$M$60,0)),"UNMAPPED"))</f>
        <v>Completed</v>
      </c>
      <c r="I273" s="32" t="n">
        <f aca="false">IF(OR(A273="",Raw_Export!I273=""),"",Raw_Export!I273)</f>
        <v>46281</v>
      </c>
      <c r="J273" s="34" t="n">
        <f aca="false">IF(A273="","",IF(Raw_Export!J273="",0,IF(ISNUMBER(Raw_Export!J273),Raw_Export!J273,VALUE(SUBSTITUTE(SUBSTITUTE(Raw_Export!J273,"$",""),",","")))))</f>
        <v>361.42</v>
      </c>
      <c r="K273" s="20" t="str">
        <f aca="false">IF(A273="","",IF(COUNTIF($A$6:A273,A273)&gt;1,"Duplicate",""))</f>
        <v/>
      </c>
      <c r="L273" s="19" t="str">
        <f aca="false">IF(A273="","",IF(AND(H273="Completed",I273=""),"No completion date",IF(AND(I273&lt;&gt;"",I273&lt;B273),"Completed before created","")))</f>
        <v/>
      </c>
      <c r="M273" s="20" t="str">
        <f aca="false">IF(A273="","",IF(K273="Duplicate","No","Yes"))</f>
        <v>Yes</v>
      </c>
      <c r="N273" s="20" t="n">
        <f aca="false">IF(OR(A273="",H273&lt;&gt;"Completed",L273&lt;&gt;""),"",I273-B273)</f>
        <v>3</v>
      </c>
      <c r="O273" s="20" t="n">
        <f aca="false">IF(A273="","",IFERROR(INDEX(Cleanup_Rules!$Q$6:$Q$8,MATCH(F273,Cleanup_Rules!$P$6:$P$8,0)),""))</f>
        <v>3</v>
      </c>
      <c r="P273" s="20" t="str">
        <f aca="false">IF(OR(N273="",O273=""),"",IF(N273&lt;=O273,"Yes","No"))</f>
        <v>Yes</v>
      </c>
      <c r="Q273" s="19" t="str">
        <f aca="false">IF(A273="","",MID(IF(NOT(EXACT(TRIM(Raw_Export!C273),D273))," · property","")&amp;IF(NOT(EXACT(TRIM(Raw_Export!E273),E273))," · category","")&amp;IF(NOT(EXACT(TRIM(Raw_Export!F273),F273))," · priority","")&amp;IF(NOT(EXACT(TRIM(Raw_Export!G273),G273))," · vendor","")&amp;IF(NOT(EXACT(TRIM(Raw_Export!H273),H273))," · status","")&amp;IF(ISTEXT(Raw_Export!J273)," · cost was text",""),4,200))</f>
        <v/>
      </c>
      <c r="R273" s="20" t="n">
        <f aca="false">IF(A273="","",IF(OR(LEN(Q273)&gt;0,K273&lt;&gt;"",L273&lt;&gt;""),1,0))</f>
        <v>0</v>
      </c>
    </row>
    <row r="274" customFormat="false" ht="15" hidden="false" customHeight="false" outlineLevel="0" collapsed="false">
      <c r="A274" s="19" t="str">
        <f aca="false">IF(Raw_Export!A274="","",Raw_Export!A274)</f>
        <v>WO-24613</v>
      </c>
      <c r="B274" s="32" t="n">
        <f aca="false">IF(A274="","",Raw_Export!B274)</f>
        <v>46278</v>
      </c>
      <c r="C274" s="33" t="n">
        <f aca="false">IF(A274="","",DATE(YEAR(B274),MONTH(B274),1))</f>
        <v>46266</v>
      </c>
      <c r="D274" s="19" t="str">
        <f aca="false">IF(A274="","",IFERROR(INDEX(Cleanup_Rules!$B$6:$B$60,MATCH(TRIM(LOWER(Raw_Export!C274)),Cleanup_Rules!$A$6:$A$60,0)),"UNMAPPED"))</f>
        <v>Cedar Ridge Apartments</v>
      </c>
      <c r="E274" s="19" t="str">
        <f aca="false">IF(A274="","",IFERROR(INDEX(Cleanup_Rules!$E$6:$E$60,MATCH(TRIM(LOWER(Raw_Export!E274)),Cleanup_Rules!$D$6:$D$60,0)),"UNMAPPED"))</f>
        <v>General Repair</v>
      </c>
      <c r="F274" s="19" t="str">
        <f aca="false">IF(A274="","",IFERROR(INDEX(Cleanup_Rules!$H$6:$H$60,MATCH(TRIM(LOWER(Raw_Export!F274)),Cleanup_Rules!$G$6:$G$60,0)),"UNMAPPED"))</f>
        <v>Emergency</v>
      </c>
      <c r="G274" s="19" t="str">
        <f aca="false">IF(A274="","",IFERROR(INDEX(Cleanup_Rules!$K$6:$K$60,MATCH(TRIM(LOWER(Raw_Export!G274)),Cleanup_Rules!$J$6:$J$60,0)),"UNMAPPED"))</f>
        <v>In-house Maintenance</v>
      </c>
      <c r="H274" s="19" t="str">
        <f aca="false">IF(A274="","",IFERROR(INDEX(Cleanup_Rules!$N$6:$N$60,MATCH(TRIM(LOWER(Raw_Export!H274)),Cleanup_Rules!$M$6:$M$60,0)),"UNMAPPED"))</f>
        <v>Completed</v>
      </c>
      <c r="I274" s="32" t="n">
        <f aca="false">IF(OR(A274="",Raw_Export!I274=""),"",Raw_Export!I274)</f>
        <v>46279</v>
      </c>
      <c r="J274" s="34" t="n">
        <f aca="false">IF(A274="","",IF(Raw_Export!J274="",0,IF(ISNUMBER(Raw_Export!J274),Raw_Export!J274,VALUE(SUBSTITUTE(SUBSTITUTE(Raw_Export!J274,"$",""),",","")))))</f>
        <v>0</v>
      </c>
      <c r="K274" s="20" t="str">
        <f aca="false">IF(A274="","",IF(COUNTIF($A$6:A274,A274)&gt;1,"Duplicate",""))</f>
        <v/>
      </c>
      <c r="L274" s="19" t="str">
        <f aca="false">IF(A274="","",IF(AND(H274="Completed",I274=""),"No completion date",IF(AND(I274&lt;&gt;"",I274&lt;B274),"Completed before created","")))</f>
        <v/>
      </c>
      <c r="M274" s="20" t="str">
        <f aca="false">IF(A274="","",IF(K274="Duplicate","No","Yes"))</f>
        <v>Yes</v>
      </c>
      <c r="N274" s="20" t="n">
        <f aca="false">IF(OR(A274="",H274&lt;&gt;"Completed",L274&lt;&gt;""),"",I274-B274)</f>
        <v>1</v>
      </c>
      <c r="O274" s="20" t="n">
        <f aca="false">IF(A274="","",IFERROR(INDEX(Cleanup_Rules!$Q$6:$Q$8,MATCH(F274,Cleanup_Rules!$P$6:$P$8,0)),""))</f>
        <v>1</v>
      </c>
      <c r="P274" s="20" t="str">
        <f aca="false">IF(OR(N274="",O274=""),"",IF(N274&lt;=O274,"Yes","No"))</f>
        <v>Yes</v>
      </c>
      <c r="Q274" s="19" t="str">
        <f aca="false">IF(A274="","",MID(IF(NOT(EXACT(TRIM(Raw_Export!C274),D274))," · property","")&amp;IF(NOT(EXACT(TRIM(Raw_Export!E274),E274))," · category","")&amp;IF(NOT(EXACT(TRIM(Raw_Export!F274),F274))," · priority","")&amp;IF(NOT(EXACT(TRIM(Raw_Export!G274),G274))," · vendor","")&amp;IF(NOT(EXACT(TRIM(Raw_Export!H274),H274))," · status","")&amp;IF(ISTEXT(Raw_Export!J274)," · cost was text",""),4,200))</f>
        <v>property · category · priority · status</v>
      </c>
      <c r="R274" s="20" t="n">
        <f aca="false">IF(A274="","",IF(OR(LEN(Q274)&gt;0,K274&lt;&gt;"",L274&lt;&gt;""),1,0))</f>
        <v>1</v>
      </c>
    </row>
    <row r="275" customFormat="false" ht="15" hidden="false" customHeight="false" outlineLevel="0" collapsed="false">
      <c r="A275" s="19" t="str">
        <f aca="false">IF(Raw_Export!A275="","",Raw_Export!A275)</f>
        <v>WO-24616</v>
      </c>
      <c r="B275" s="32" t="n">
        <f aca="false">IF(A275="","",Raw_Export!B275)</f>
        <v>46279</v>
      </c>
      <c r="C275" s="33" t="n">
        <f aca="false">IF(A275="","",DATE(YEAR(B275),MONTH(B275),1))</f>
        <v>46266</v>
      </c>
      <c r="D275" s="19" t="str">
        <f aca="false">IF(A275="","",IFERROR(INDEX(Cleanup_Rules!$B$6:$B$60,MATCH(TRIM(LOWER(Raw_Export!C275)),Cleanup_Rules!$A$6:$A$60,0)),"UNMAPPED"))</f>
        <v>Mill Creek Townhomes</v>
      </c>
      <c r="E275" s="19" t="str">
        <f aca="false">IF(A275="","",IFERROR(INDEX(Cleanup_Rules!$E$6:$E$60,MATCH(TRIM(LOWER(Raw_Export!E275)),Cleanup_Rules!$D$6:$D$60,0)),"UNMAPPED"))</f>
        <v>Appliance</v>
      </c>
      <c r="F275" s="19" t="str">
        <f aca="false">IF(A275="","",IFERROR(INDEX(Cleanup_Rules!$H$6:$H$60,MATCH(TRIM(LOWER(Raw_Export!F275)),Cleanup_Rules!$G$6:$G$60,0)),"UNMAPPED"))</f>
        <v>Routine</v>
      </c>
      <c r="G275" s="19" t="str">
        <f aca="false">IF(A275="","",IFERROR(INDEX(Cleanup_Rules!$K$6:$K$60,MATCH(TRIM(LOWER(Raw_Export!G275)),Cleanup_Rules!$J$6:$J$60,0)),"UNMAPPED"))</f>
        <v>In-house Maintenance</v>
      </c>
      <c r="H275" s="19" t="str">
        <f aca="false">IF(A275="","",IFERROR(INDEX(Cleanup_Rules!$N$6:$N$60,MATCH(TRIM(LOWER(Raw_Export!H275)),Cleanup_Rules!$M$6:$M$60,0)),"UNMAPPED"))</f>
        <v>Completed</v>
      </c>
      <c r="I275" s="32" t="n">
        <f aca="false">IF(OR(A275="",Raw_Export!I275=""),"",Raw_Export!I275)</f>
        <v>46282</v>
      </c>
      <c r="J275" s="34" t="n">
        <f aca="false">IF(A275="","",IF(Raw_Export!J275="",0,IF(ISNUMBER(Raw_Export!J275),Raw_Export!J275,VALUE(SUBSTITUTE(SUBSTITUTE(Raw_Export!J275,"$",""),",","")))))</f>
        <v>118.56</v>
      </c>
      <c r="K275" s="20" t="str">
        <f aca="false">IF(A275="","",IF(COUNTIF($A$6:A275,A275)&gt;1,"Duplicate",""))</f>
        <v/>
      </c>
      <c r="L275" s="19" t="str">
        <f aca="false">IF(A275="","",IF(AND(H275="Completed",I275=""),"No completion date",IF(AND(I275&lt;&gt;"",I275&lt;B275),"Completed before created","")))</f>
        <v/>
      </c>
      <c r="M275" s="20" t="str">
        <f aca="false">IF(A275="","",IF(K275="Duplicate","No","Yes"))</f>
        <v>Yes</v>
      </c>
      <c r="N275" s="20" t="n">
        <f aca="false">IF(OR(A275="",H275&lt;&gt;"Completed",L275&lt;&gt;""),"",I275-B275)</f>
        <v>3</v>
      </c>
      <c r="O275" s="20" t="n">
        <f aca="false">IF(A275="","",IFERROR(INDEX(Cleanup_Rules!$Q$6:$Q$8,MATCH(F275,Cleanup_Rules!$P$6:$P$8,0)),""))</f>
        <v>7</v>
      </c>
      <c r="P275" s="20" t="str">
        <f aca="false">IF(OR(N275="",O275=""),"",IF(N275&lt;=O275,"Yes","No"))</f>
        <v>Yes</v>
      </c>
      <c r="Q275" s="19" t="str">
        <f aca="false">IF(A275="","",MID(IF(NOT(EXACT(TRIM(Raw_Export!C275),D275))," · property","")&amp;IF(NOT(EXACT(TRIM(Raw_Export!E275),E275))," · category","")&amp;IF(NOT(EXACT(TRIM(Raw_Export!F275),F275))," · priority","")&amp;IF(NOT(EXACT(TRIM(Raw_Export!G275),G275))," · vendor","")&amp;IF(NOT(EXACT(TRIM(Raw_Export!H275),H275))," · status","")&amp;IF(ISTEXT(Raw_Export!J275)," · cost was text",""),4,200))</f>
        <v>property</v>
      </c>
      <c r="R275" s="20" t="n">
        <f aca="false">IF(A275="","",IF(OR(LEN(Q275)&gt;0,K275&lt;&gt;"",L275&lt;&gt;""),1,0))</f>
        <v>1</v>
      </c>
    </row>
    <row r="276" customFormat="false" ht="15" hidden="false" customHeight="false" outlineLevel="0" collapsed="false">
      <c r="A276" s="19" t="str">
        <f aca="false">IF(Raw_Export!A276="","",Raw_Export!A276)</f>
        <v>WO-24617</v>
      </c>
      <c r="B276" s="32" t="n">
        <f aca="false">IF(A276="","",Raw_Export!B276)</f>
        <v>46279</v>
      </c>
      <c r="C276" s="33" t="n">
        <f aca="false">IF(A276="","",DATE(YEAR(B276),MONTH(B276),1))</f>
        <v>46266</v>
      </c>
      <c r="D276" s="19" t="str">
        <f aca="false">IF(A276="","",IFERROR(INDEX(Cleanup_Rules!$B$6:$B$60,MATCH(TRIM(LOWER(Raw_Export!C276)),Cleanup_Rules!$A$6:$A$60,0)),"UNMAPPED"))</f>
        <v>Harbor Point Lofts</v>
      </c>
      <c r="E276" s="19" t="str">
        <f aca="false">IF(A276="","",IFERROR(INDEX(Cleanup_Rules!$E$6:$E$60,MATCH(TRIM(LOWER(Raw_Export!E276)),Cleanup_Rules!$D$6:$D$60,0)),"UNMAPPED"))</f>
        <v>Plumbing</v>
      </c>
      <c r="F276" s="19" t="str">
        <f aca="false">IF(A276="","",IFERROR(INDEX(Cleanup_Rules!$H$6:$H$60,MATCH(TRIM(LOWER(Raw_Export!F276)),Cleanup_Rules!$G$6:$G$60,0)),"UNMAPPED"))</f>
        <v>Routine</v>
      </c>
      <c r="G276" s="19" t="str">
        <f aca="false">IF(A276="","",IFERROR(INDEX(Cleanup_Rules!$K$6:$K$60,MATCH(TRIM(LOWER(Raw_Export!G276)),Cleanup_Rules!$J$6:$J$60,0)),"UNMAPPED"))</f>
        <v>In-house Maintenance</v>
      </c>
      <c r="H276" s="19" t="str">
        <f aca="false">IF(A276="","",IFERROR(INDEX(Cleanup_Rules!$N$6:$N$60,MATCH(TRIM(LOWER(Raw_Export!H276)),Cleanup_Rules!$M$6:$M$60,0)),"UNMAPPED"))</f>
        <v>Completed</v>
      </c>
      <c r="I276" s="32" t="n">
        <f aca="false">IF(OR(A276="",Raw_Export!I276=""),"",Raw_Export!I276)</f>
        <v>46284</v>
      </c>
      <c r="J276" s="34" t="n">
        <f aca="false">IF(A276="","",IF(Raw_Export!J276="",0,IF(ISNUMBER(Raw_Export!J276),Raw_Export!J276,VALUE(SUBSTITUTE(SUBSTITUTE(Raw_Export!J276,"$",""),",","")))))</f>
        <v>83.03</v>
      </c>
      <c r="K276" s="20" t="str">
        <f aca="false">IF(A276="","",IF(COUNTIF($A$6:A276,A276)&gt;1,"Duplicate",""))</f>
        <v/>
      </c>
      <c r="L276" s="19" t="str">
        <f aca="false">IF(A276="","",IF(AND(H276="Completed",I276=""),"No completion date",IF(AND(I276&lt;&gt;"",I276&lt;B276),"Completed before created","")))</f>
        <v/>
      </c>
      <c r="M276" s="20" t="str">
        <f aca="false">IF(A276="","",IF(K276="Duplicate","No","Yes"))</f>
        <v>Yes</v>
      </c>
      <c r="N276" s="20" t="n">
        <f aca="false">IF(OR(A276="",H276&lt;&gt;"Completed",L276&lt;&gt;""),"",I276-B276)</f>
        <v>5</v>
      </c>
      <c r="O276" s="20" t="n">
        <f aca="false">IF(A276="","",IFERROR(INDEX(Cleanup_Rules!$Q$6:$Q$8,MATCH(F276,Cleanup_Rules!$P$6:$P$8,0)),""))</f>
        <v>7</v>
      </c>
      <c r="P276" s="20" t="str">
        <f aca="false">IF(OR(N276="",O276=""),"",IF(N276&lt;=O276,"Yes","No"))</f>
        <v>Yes</v>
      </c>
      <c r="Q276" s="19" t="str">
        <f aca="false">IF(A276="","",MID(IF(NOT(EXACT(TRIM(Raw_Export!C276),D276))," · property","")&amp;IF(NOT(EXACT(TRIM(Raw_Export!E276),E276))," · category","")&amp;IF(NOT(EXACT(TRIM(Raw_Export!F276),F276))," · priority","")&amp;IF(NOT(EXACT(TRIM(Raw_Export!G276),G276))," · vendor","")&amp;IF(NOT(EXACT(TRIM(Raw_Export!H276),H276))," · status","")&amp;IF(ISTEXT(Raw_Export!J276)," · cost was text",""),4,200))</f>
        <v/>
      </c>
      <c r="R276" s="20" t="n">
        <f aca="false">IF(A276="","",IF(OR(LEN(Q276)&gt;0,K276&lt;&gt;"",L276&lt;&gt;""),1,0))</f>
        <v>0</v>
      </c>
    </row>
    <row r="277" customFormat="false" ht="15" hidden="false" customHeight="false" outlineLevel="0" collapsed="false">
      <c r="A277" s="19" t="str">
        <f aca="false">IF(Raw_Export!A277="","",Raw_Export!A277)</f>
        <v>WO-24618</v>
      </c>
      <c r="B277" s="32" t="n">
        <f aca="false">IF(A277="","",Raw_Export!B277)</f>
        <v>46279</v>
      </c>
      <c r="C277" s="33" t="n">
        <f aca="false">IF(A277="","",DATE(YEAR(B277),MONTH(B277),1))</f>
        <v>46266</v>
      </c>
      <c r="D277" s="19" t="str">
        <f aca="false">IF(A277="","",IFERROR(INDEX(Cleanup_Rules!$B$6:$B$60,MATCH(TRIM(LOWER(Raw_Export!C277)),Cleanup_Rules!$A$6:$A$60,0)),"UNMAPPED"))</f>
        <v>Cedar Ridge Apartments</v>
      </c>
      <c r="E277" s="19" t="str">
        <f aca="false">IF(A277="","",IFERROR(INDEX(Cleanup_Rules!$E$6:$E$60,MATCH(TRIM(LOWER(Raw_Export!E277)),Cleanup_Rules!$D$6:$D$60,0)),"UNMAPPED"))</f>
        <v>Plumbing</v>
      </c>
      <c r="F277" s="19" t="str">
        <f aca="false">IF(A277="","",IFERROR(INDEX(Cleanup_Rules!$H$6:$H$60,MATCH(TRIM(LOWER(Raw_Export!F277)),Cleanup_Rules!$G$6:$G$60,0)),"UNMAPPED"))</f>
        <v>Routine</v>
      </c>
      <c r="G277" s="19" t="str">
        <f aca="false">IF(A277="","",IFERROR(INDEX(Cleanup_Rules!$K$6:$K$60,MATCH(TRIM(LOWER(Raw_Export!G277)),Cleanup_Rules!$J$6:$J$60,0)),"UNMAPPED"))</f>
        <v>FastFlow Plumbing</v>
      </c>
      <c r="H277" s="19" t="str">
        <f aca="false">IF(A277="","",IFERROR(INDEX(Cleanup_Rules!$N$6:$N$60,MATCH(TRIM(LOWER(Raw_Export!H277)),Cleanup_Rules!$M$6:$M$60,0)),"UNMAPPED"))</f>
        <v>Completed</v>
      </c>
      <c r="I277" s="32" t="n">
        <f aca="false">IF(OR(A277="",Raw_Export!I277=""),"",Raw_Export!I277)</f>
        <v>46282</v>
      </c>
      <c r="J277" s="34" t="n">
        <f aca="false">IF(A277="","",IF(Raw_Export!J277="",0,IF(ISNUMBER(Raw_Export!J277),Raw_Export!J277,VALUE(SUBSTITUTE(SUBSTITUTE(Raw_Export!J277,"$",""),",","")))))</f>
        <v>631.59</v>
      </c>
      <c r="K277" s="20" t="str">
        <f aca="false">IF(A277="","",IF(COUNTIF($A$6:A277,A277)&gt;1,"Duplicate",""))</f>
        <v/>
      </c>
      <c r="L277" s="19" t="str">
        <f aca="false">IF(A277="","",IF(AND(H277="Completed",I277=""),"No completion date",IF(AND(I277&lt;&gt;"",I277&lt;B277),"Completed before created","")))</f>
        <v/>
      </c>
      <c r="M277" s="20" t="str">
        <f aca="false">IF(A277="","",IF(K277="Duplicate","No","Yes"))</f>
        <v>Yes</v>
      </c>
      <c r="N277" s="20" t="n">
        <f aca="false">IF(OR(A277="",H277&lt;&gt;"Completed",L277&lt;&gt;""),"",I277-B277)</f>
        <v>3</v>
      </c>
      <c r="O277" s="20" t="n">
        <f aca="false">IF(A277="","",IFERROR(INDEX(Cleanup_Rules!$Q$6:$Q$8,MATCH(F277,Cleanup_Rules!$P$6:$P$8,0)),""))</f>
        <v>7</v>
      </c>
      <c r="P277" s="20" t="str">
        <f aca="false">IF(OR(N277="",O277=""),"",IF(N277&lt;=O277,"Yes","No"))</f>
        <v>Yes</v>
      </c>
      <c r="Q277" s="19" t="str">
        <f aca="false">IF(A277="","",MID(IF(NOT(EXACT(TRIM(Raw_Export!C277),D277))," · property","")&amp;IF(NOT(EXACT(TRIM(Raw_Export!E277),E277))," · category","")&amp;IF(NOT(EXACT(TRIM(Raw_Export!F277),F277))," · priority","")&amp;IF(NOT(EXACT(TRIM(Raw_Export!G277),G277))," · vendor","")&amp;IF(NOT(EXACT(TRIM(Raw_Export!H277),H277))," · status","")&amp;IF(ISTEXT(Raw_Export!J277)," · cost was text",""),4,200))</f>
        <v>category · vendor</v>
      </c>
      <c r="R277" s="20" t="n">
        <f aca="false">IF(A277="","",IF(OR(LEN(Q277)&gt;0,K277&lt;&gt;"",L277&lt;&gt;""),1,0))</f>
        <v>1</v>
      </c>
    </row>
    <row r="278" customFormat="false" ht="15" hidden="false" customHeight="false" outlineLevel="0" collapsed="false">
      <c r="A278" s="19" t="str">
        <f aca="false">IF(Raw_Export!A278="","",Raw_Export!A278)</f>
        <v>WO-24621</v>
      </c>
      <c r="B278" s="32" t="n">
        <f aca="false">IF(A278="","",Raw_Export!B278)</f>
        <v>46279</v>
      </c>
      <c r="C278" s="33" t="n">
        <f aca="false">IF(A278="","",DATE(YEAR(B278),MONTH(B278),1))</f>
        <v>46266</v>
      </c>
      <c r="D278" s="19" t="str">
        <f aca="false">IF(A278="","",IFERROR(INDEX(Cleanup_Rules!$B$6:$B$60,MATCH(TRIM(LOWER(Raw_Export!C278)),Cleanup_Rules!$A$6:$A$60,0)),"UNMAPPED"))</f>
        <v>Cedar Ridge Apartments</v>
      </c>
      <c r="E278" s="19" t="str">
        <f aca="false">IF(A278="","",IFERROR(INDEX(Cleanup_Rules!$E$6:$E$60,MATCH(TRIM(LOWER(Raw_Export!E278)),Cleanup_Rules!$D$6:$D$60,0)),"UNMAPPED"))</f>
        <v>HVAC</v>
      </c>
      <c r="F278" s="19" t="str">
        <f aca="false">IF(A278="","",IFERROR(INDEX(Cleanup_Rules!$H$6:$H$60,MATCH(TRIM(LOWER(Raw_Export!F278)),Cleanup_Rules!$G$6:$G$60,0)),"UNMAPPED"))</f>
        <v>Urgent</v>
      </c>
      <c r="G278" s="19" t="str">
        <f aca="false">IF(A278="","",IFERROR(INDEX(Cleanup_Rules!$K$6:$K$60,MATCH(TRIM(LOWER(Raw_Export!G278)),Cleanup_Rules!$J$6:$J$60,0)),"UNMAPPED"))</f>
        <v>CoolAir HVAC</v>
      </c>
      <c r="H278" s="19" t="str">
        <f aca="false">IF(A278="","",IFERROR(INDEX(Cleanup_Rules!$N$6:$N$60,MATCH(TRIM(LOWER(Raw_Export!H278)),Cleanup_Rules!$M$6:$M$60,0)),"UNMAPPED"))</f>
        <v>Completed</v>
      </c>
      <c r="I278" s="32" t="n">
        <f aca="false">IF(OR(A278="",Raw_Export!I278=""),"",Raw_Export!I278)</f>
        <v>46282</v>
      </c>
      <c r="J278" s="34" t="n">
        <f aca="false">IF(A278="","",IF(Raw_Export!J278="",0,IF(ISNUMBER(Raw_Export!J278),Raw_Export!J278,VALUE(SUBSTITUTE(SUBSTITUTE(Raw_Export!J278,"$",""),",","")))))</f>
        <v>857.84</v>
      </c>
      <c r="K278" s="20" t="str">
        <f aca="false">IF(A278="","",IF(COUNTIF($A$6:A278,A278)&gt;1,"Duplicate",""))</f>
        <v/>
      </c>
      <c r="L278" s="19" t="str">
        <f aca="false">IF(A278="","",IF(AND(H278="Completed",I278=""),"No completion date",IF(AND(I278&lt;&gt;"",I278&lt;B278),"Completed before created","")))</f>
        <v/>
      </c>
      <c r="M278" s="20" t="str">
        <f aca="false">IF(A278="","",IF(K278="Duplicate","No","Yes"))</f>
        <v>Yes</v>
      </c>
      <c r="N278" s="20" t="n">
        <f aca="false">IF(OR(A278="",H278&lt;&gt;"Completed",L278&lt;&gt;""),"",I278-B278)</f>
        <v>3</v>
      </c>
      <c r="O278" s="20" t="n">
        <f aca="false">IF(A278="","",IFERROR(INDEX(Cleanup_Rules!$Q$6:$Q$8,MATCH(F278,Cleanup_Rules!$P$6:$P$8,0)),""))</f>
        <v>3</v>
      </c>
      <c r="P278" s="20" t="str">
        <f aca="false">IF(OR(N278="",O278=""),"",IF(N278&lt;=O278,"Yes","No"))</f>
        <v>Yes</v>
      </c>
      <c r="Q278" s="19" t="str">
        <f aca="false">IF(A278="","",MID(IF(NOT(EXACT(TRIM(Raw_Export!C278),D278))," · property","")&amp;IF(NOT(EXACT(TRIM(Raw_Export!E278),E278))," · category","")&amp;IF(NOT(EXACT(TRIM(Raw_Export!F278),F278))," · priority","")&amp;IF(NOT(EXACT(TRIM(Raw_Export!G278),G278))," · vendor","")&amp;IF(NOT(EXACT(TRIM(Raw_Export!H278),H278))," · status","")&amp;IF(ISTEXT(Raw_Export!J278)," · cost was text",""),4,200))</f>
        <v/>
      </c>
      <c r="R278" s="20" t="n">
        <f aca="false">IF(A278="","",IF(OR(LEN(Q278)&gt;0,K278&lt;&gt;"",L278&lt;&gt;""),1,0))</f>
        <v>0</v>
      </c>
    </row>
    <row r="279" customFormat="false" ht="15" hidden="false" customHeight="false" outlineLevel="0" collapsed="false">
      <c r="A279" s="19" t="str">
        <f aca="false">IF(Raw_Export!A279="","",Raw_Export!A279)</f>
        <v>WO-24622</v>
      </c>
      <c r="B279" s="32" t="n">
        <f aca="false">IF(A279="","",Raw_Export!B279)</f>
        <v>46279</v>
      </c>
      <c r="C279" s="33" t="n">
        <f aca="false">IF(A279="","",DATE(YEAR(B279),MONTH(B279),1))</f>
        <v>46266</v>
      </c>
      <c r="D279" s="19" t="str">
        <f aca="false">IF(A279="","",IFERROR(INDEX(Cleanup_Rules!$B$6:$B$60,MATCH(TRIM(LOWER(Raw_Export!C279)),Cleanup_Rules!$A$6:$A$60,0)),"UNMAPPED"))</f>
        <v>Cedar Ridge Apartments</v>
      </c>
      <c r="E279" s="19" t="str">
        <f aca="false">IF(A279="","",IFERROR(INDEX(Cleanup_Rules!$E$6:$E$60,MATCH(TRIM(LOWER(Raw_Export!E279)),Cleanup_Rules!$D$6:$D$60,0)),"UNMAPPED"))</f>
        <v>Appliance</v>
      </c>
      <c r="F279" s="19" t="str">
        <f aca="false">IF(A279="","",IFERROR(INDEX(Cleanup_Rules!$H$6:$H$60,MATCH(TRIM(LOWER(Raw_Export!F279)),Cleanup_Rules!$G$6:$G$60,0)),"UNMAPPED"))</f>
        <v>Routine</v>
      </c>
      <c r="G279" s="19" t="str">
        <f aca="false">IF(A279="","",IFERROR(INDEX(Cleanup_Rules!$K$6:$K$60,MATCH(TRIM(LOWER(Raw_Export!G279)),Cleanup_Rules!$J$6:$J$60,0)),"UNMAPPED"))</f>
        <v>In-house Maintenance</v>
      </c>
      <c r="H279" s="19" t="str">
        <f aca="false">IF(A279="","",IFERROR(INDEX(Cleanup_Rules!$N$6:$N$60,MATCH(TRIM(LOWER(Raw_Export!H279)),Cleanup_Rules!$M$6:$M$60,0)),"UNMAPPED"))</f>
        <v>Completed</v>
      </c>
      <c r="I279" s="32" t="n">
        <f aca="false">IF(OR(A279="",Raw_Export!I279=""),"",Raw_Export!I279)</f>
        <v>46282</v>
      </c>
      <c r="J279" s="34" t="n">
        <f aca="false">IF(A279="","",IF(Raw_Export!J279="",0,IF(ISNUMBER(Raw_Export!J279),Raw_Export!J279,VALUE(SUBSTITUTE(SUBSTITUTE(Raw_Export!J279,"$",""),",","")))))</f>
        <v>47.23</v>
      </c>
      <c r="K279" s="20" t="str">
        <f aca="false">IF(A279="","",IF(COUNTIF($A$6:A279,A279)&gt;1,"Duplicate",""))</f>
        <v/>
      </c>
      <c r="L279" s="19" t="str">
        <f aca="false">IF(A279="","",IF(AND(H279="Completed",I279=""),"No completion date",IF(AND(I279&lt;&gt;"",I279&lt;B279),"Completed before created","")))</f>
        <v/>
      </c>
      <c r="M279" s="20" t="str">
        <f aca="false">IF(A279="","",IF(K279="Duplicate","No","Yes"))</f>
        <v>Yes</v>
      </c>
      <c r="N279" s="20" t="n">
        <f aca="false">IF(OR(A279="",H279&lt;&gt;"Completed",L279&lt;&gt;""),"",I279-B279)</f>
        <v>3</v>
      </c>
      <c r="O279" s="20" t="n">
        <f aca="false">IF(A279="","",IFERROR(INDEX(Cleanup_Rules!$Q$6:$Q$8,MATCH(F279,Cleanup_Rules!$P$6:$P$8,0)),""))</f>
        <v>7</v>
      </c>
      <c r="P279" s="20" t="str">
        <f aca="false">IF(OR(N279="",O279=""),"",IF(N279&lt;=O279,"Yes","No"))</f>
        <v>Yes</v>
      </c>
      <c r="Q279" s="19" t="str">
        <f aca="false">IF(A279="","",MID(IF(NOT(EXACT(TRIM(Raw_Export!C279),D279))," · property","")&amp;IF(NOT(EXACT(TRIM(Raw_Export!E279),E279))," · category","")&amp;IF(NOT(EXACT(TRIM(Raw_Export!F279),F279))," · priority","")&amp;IF(NOT(EXACT(TRIM(Raw_Export!G279),G279))," · vendor","")&amp;IF(NOT(EXACT(TRIM(Raw_Export!H279),H279))," · status","")&amp;IF(ISTEXT(Raw_Export!J279)," · cost was text",""),4,200))</f>
        <v/>
      </c>
      <c r="R279" s="20" t="n">
        <f aca="false">IF(A279="","",IF(OR(LEN(Q279)&gt;0,K279&lt;&gt;"",L279&lt;&gt;""),1,0))</f>
        <v>0</v>
      </c>
    </row>
    <row r="280" customFormat="false" ht="15" hidden="false" customHeight="false" outlineLevel="0" collapsed="false">
      <c r="A280" s="19" t="str">
        <f aca="false">IF(Raw_Export!A280="","",Raw_Export!A280)</f>
        <v>WO-24624</v>
      </c>
      <c r="B280" s="32" t="n">
        <f aca="false">IF(A280="","",Raw_Export!B280)</f>
        <v>46279</v>
      </c>
      <c r="C280" s="33" t="n">
        <f aca="false">IF(A280="","",DATE(YEAR(B280),MONTH(B280),1))</f>
        <v>46266</v>
      </c>
      <c r="D280" s="19" t="str">
        <f aca="false">IF(A280="","",IFERROR(INDEX(Cleanup_Rules!$B$6:$B$60,MATCH(TRIM(LOWER(Raw_Export!C280)),Cleanup_Rules!$A$6:$A$60,0)),"UNMAPPED"))</f>
        <v>Cedar Ridge Apartments</v>
      </c>
      <c r="E280" s="19" t="str">
        <f aca="false">IF(A280="","",IFERROR(INDEX(Cleanup_Rules!$E$6:$E$60,MATCH(TRIM(LOWER(Raw_Export!E280)),Cleanup_Rules!$D$6:$D$60,0)),"UNMAPPED"))</f>
        <v>Plumbing</v>
      </c>
      <c r="F280" s="19" t="str">
        <f aca="false">IF(A280="","",IFERROR(INDEX(Cleanup_Rules!$H$6:$H$60,MATCH(TRIM(LOWER(Raw_Export!F280)),Cleanup_Rules!$G$6:$G$60,0)),"UNMAPPED"))</f>
        <v>Routine</v>
      </c>
      <c r="G280" s="19" t="str">
        <f aca="false">IF(A280="","",IFERROR(INDEX(Cleanup_Rules!$K$6:$K$60,MATCH(TRIM(LOWER(Raw_Export!G280)),Cleanup_Rules!$J$6:$J$60,0)),"UNMAPPED"))</f>
        <v>In-house Maintenance</v>
      </c>
      <c r="H280" s="19" t="str">
        <f aca="false">IF(A280="","",IFERROR(INDEX(Cleanup_Rules!$N$6:$N$60,MATCH(TRIM(LOWER(Raw_Export!H280)),Cleanup_Rules!$M$6:$M$60,0)),"UNMAPPED"))</f>
        <v>Completed</v>
      </c>
      <c r="I280" s="32" t="n">
        <f aca="false">IF(OR(A280="",Raw_Export!I280=""),"",Raw_Export!I280)</f>
        <v>46281</v>
      </c>
      <c r="J280" s="34" t="n">
        <f aca="false">IF(A280="","",IF(Raw_Export!J280="",0,IF(ISNUMBER(Raw_Export!J280),Raw_Export!J280,VALUE(SUBSTITUTE(SUBSTITUTE(Raw_Export!J280,"$",""),",","")))))</f>
        <v>0</v>
      </c>
      <c r="K280" s="20" t="str">
        <f aca="false">IF(A280="","",IF(COUNTIF($A$6:A280,A280)&gt;1,"Duplicate",""))</f>
        <v/>
      </c>
      <c r="L280" s="19" t="str">
        <f aca="false">IF(A280="","",IF(AND(H280="Completed",I280=""),"No completion date",IF(AND(I280&lt;&gt;"",I280&lt;B280),"Completed before created","")))</f>
        <v/>
      </c>
      <c r="M280" s="20" t="str">
        <f aca="false">IF(A280="","",IF(K280="Duplicate","No","Yes"))</f>
        <v>Yes</v>
      </c>
      <c r="N280" s="20" t="n">
        <f aca="false">IF(OR(A280="",H280&lt;&gt;"Completed",L280&lt;&gt;""),"",I280-B280)</f>
        <v>2</v>
      </c>
      <c r="O280" s="20" t="n">
        <f aca="false">IF(A280="","",IFERROR(INDEX(Cleanup_Rules!$Q$6:$Q$8,MATCH(F280,Cleanup_Rules!$P$6:$P$8,0)),""))</f>
        <v>7</v>
      </c>
      <c r="P280" s="20" t="str">
        <f aca="false">IF(OR(N280="",O280=""),"",IF(N280&lt;=O280,"Yes","No"))</f>
        <v>Yes</v>
      </c>
      <c r="Q280" s="19" t="str">
        <f aca="false">IF(A280="","",MID(IF(NOT(EXACT(TRIM(Raw_Export!C280),D280))," · property","")&amp;IF(NOT(EXACT(TRIM(Raw_Export!E280),E280))," · category","")&amp;IF(NOT(EXACT(TRIM(Raw_Export!F280),F280))," · priority","")&amp;IF(NOT(EXACT(TRIM(Raw_Export!G280),G280))," · vendor","")&amp;IF(NOT(EXACT(TRIM(Raw_Export!H280),H280))," · status","")&amp;IF(ISTEXT(Raw_Export!J280)," · cost was text",""),4,200))</f>
        <v>priority</v>
      </c>
      <c r="R280" s="20" t="n">
        <f aca="false">IF(A280="","",IF(OR(LEN(Q280)&gt;0,K280&lt;&gt;"",L280&lt;&gt;""),1,0))</f>
        <v>1</v>
      </c>
    </row>
    <row r="281" customFormat="false" ht="15" hidden="false" customHeight="false" outlineLevel="0" collapsed="false">
      <c r="A281" s="19" t="str">
        <f aca="false">IF(Raw_Export!A281="","",Raw_Export!A281)</f>
        <v>WO-24627</v>
      </c>
      <c r="B281" s="32" t="n">
        <f aca="false">IF(A281="","",Raw_Export!B281)</f>
        <v>46280</v>
      </c>
      <c r="C281" s="33" t="n">
        <f aca="false">IF(A281="","",DATE(YEAR(B281),MONTH(B281),1))</f>
        <v>46266</v>
      </c>
      <c r="D281" s="19" t="str">
        <f aca="false">IF(A281="","",IFERROR(INDEX(Cleanup_Rules!$B$6:$B$60,MATCH(TRIM(LOWER(Raw_Export!C281)),Cleanup_Rules!$A$6:$A$60,0)),"UNMAPPED"))</f>
        <v>Mill Creek Townhomes</v>
      </c>
      <c r="E281" s="19" t="str">
        <f aca="false">IF(A281="","",IFERROR(INDEX(Cleanup_Rules!$E$6:$E$60,MATCH(TRIM(LOWER(Raw_Export!E281)),Cleanup_Rules!$D$6:$D$60,0)),"UNMAPPED"))</f>
        <v>Electrical</v>
      </c>
      <c r="F281" s="19" t="str">
        <f aca="false">IF(A281="","",IFERROR(INDEX(Cleanup_Rules!$H$6:$H$60,MATCH(TRIM(LOWER(Raw_Export!F281)),Cleanup_Rules!$G$6:$G$60,0)),"UNMAPPED"))</f>
        <v>Urgent</v>
      </c>
      <c r="G281" s="19" t="str">
        <f aca="false">IF(A281="","",IFERROR(INDEX(Cleanup_Rules!$K$6:$K$60,MATCH(TRIM(LOWER(Raw_Export!G281)),Cleanup_Rules!$J$6:$J$60,0)),"UNMAPPED"))</f>
        <v>In-house Maintenance</v>
      </c>
      <c r="H281" s="19" t="str">
        <f aca="false">IF(A281="","",IFERROR(INDEX(Cleanup_Rules!$N$6:$N$60,MATCH(TRIM(LOWER(Raw_Export!H281)),Cleanup_Rules!$M$6:$M$60,0)),"UNMAPPED"))</f>
        <v>Completed</v>
      </c>
      <c r="I281" s="32" t="n">
        <f aca="false">IF(OR(A281="",Raw_Export!I281=""),"",Raw_Export!I281)</f>
        <v>46249</v>
      </c>
      <c r="J281" s="34" t="n">
        <f aca="false">IF(A281="","",IF(Raw_Export!J281="",0,IF(ISNUMBER(Raw_Export!J281),Raw_Export!J281,VALUE(SUBSTITUTE(SUBSTITUTE(Raw_Export!J281,"$",""),",","")))))</f>
        <v>0</v>
      </c>
      <c r="K281" s="20" t="str">
        <f aca="false">IF(A281="","",IF(COUNTIF($A$6:A281,A281)&gt;1,"Duplicate",""))</f>
        <v/>
      </c>
      <c r="L281" s="19" t="str">
        <f aca="false">IF(A281="","",IF(AND(H281="Completed",I281=""),"No completion date",IF(AND(I281&lt;&gt;"",I281&lt;B281),"Completed before created","")))</f>
        <v>Completed before created</v>
      </c>
      <c r="M281" s="20" t="str">
        <f aca="false">IF(A281="","",IF(K281="Duplicate","No","Yes"))</f>
        <v>Yes</v>
      </c>
      <c r="N281" s="20" t="str">
        <f aca="false">IF(OR(A281="",H281&lt;&gt;"Completed",L281&lt;&gt;""),"",I281-B281)</f>
        <v/>
      </c>
      <c r="O281" s="20" t="n">
        <f aca="false">IF(A281="","",IFERROR(INDEX(Cleanup_Rules!$Q$6:$Q$8,MATCH(F281,Cleanup_Rules!$P$6:$P$8,0)),""))</f>
        <v>3</v>
      </c>
      <c r="P281" s="20" t="str">
        <f aca="false">IF(OR(N281="",O281=""),"",IF(N281&lt;=O281,"Yes","No"))</f>
        <v/>
      </c>
      <c r="Q281" s="19" t="str">
        <f aca="false">IF(A281="","",MID(IF(NOT(EXACT(TRIM(Raw_Export!C281),D281))," · property","")&amp;IF(NOT(EXACT(TRIM(Raw_Export!E281),E281))," · category","")&amp;IF(NOT(EXACT(TRIM(Raw_Export!F281),F281))," · priority","")&amp;IF(NOT(EXACT(TRIM(Raw_Export!G281),G281))," · vendor","")&amp;IF(NOT(EXACT(TRIM(Raw_Export!H281),H281))," · status","")&amp;IF(ISTEXT(Raw_Export!J281)," · cost was text",""),4,200))</f>
        <v/>
      </c>
      <c r="R281" s="20" t="n">
        <f aca="false">IF(A281="","",IF(OR(LEN(Q281)&gt;0,K281&lt;&gt;"",L281&lt;&gt;""),1,0))</f>
        <v>1</v>
      </c>
    </row>
    <row r="282" customFormat="false" ht="15" hidden="false" customHeight="false" outlineLevel="0" collapsed="false">
      <c r="A282" s="19" t="str">
        <f aca="false">IF(Raw_Export!A282="","",Raw_Export!A282)</f>
        <v>WO-24630</v>
      </c>
      <c r="B282" s="32" t="n">
        <f aca="false">IF(A282="","",Raw_Export!B282)</f>
        <v>46280</v>
      </c>
      <c r="C282" s="33" t="n">
        <f aca="false">IF(A282="","",DATE(YEAR(B282),MONTH(B282),1))</f>
        <v>46266</v>
      </c>
      <c r="D282" s="19" t="str">
        <f aca="false">IF(A282="","",IFERROR(INDEX(Cleanup_Rules!$B$6:$B$60,MATCH(TRIM(LOWER(Raw_Export!C282)),Cleanup_Rules!$A$6:$A$60,0)),"UNMAPPED"))</f>
        <v>Harbor Point Lofts</v>
      </c>
      <c r="E282" s="19" t="str">
        <f aca="false">IF(A282="","",IFERROR(INDEX(Cleanup_Rules!$E$6:$E$60,MATCH(TRIM(LOWER(Raw_Export!E282)),Cleanup_Rules!$D$6:$D$60,0)),"UNMAPPED"))</f>
        <v>HVAC</v>
      </c>
      <c r="F282" s="19" t="str">
        <f aca="false">IF(A282="","",IFERROR(INDEX(Cleanup_Rules!$H$6:$H$60,MATCH(TRIM(LOWER(Raw_Export!F282)),Cleanup_Rules!$G$6:$G$60,0)),"UNMAPPED"))</f>
        <v>Urgent</v>
      </c>
      <c r="G282" s="19" t="str">
        <f aca="false">IF(A282="","",IFERROR(INDEX(Cleanup_Rules!$K$6:$K$60,MATCH(TRIM(LOWER(Raw_Export!G282)),Cleanup_Rules!$J$6:$J$60,0)),"UNMAPPED"))</f>
        <v>In-house Maintenance</v>
      </c>
      <c r="H282" s="19" t="str">
        <f aca="false">IF(A282="","",IFERROR(INDEX(Cleanup_Rules!$N$6:$N$60,MATCH(TRIM(LOWER(Raw_Export!H282)),Cleanup_Rules!$M$6:$M$60,0)),"UNMAPPED"))</f>
        <v>Completed</v>
      </c>
      <c r="I282" s="32" t="n">
        <f aca="false">IF(OR(A282="",Raw_Export!I282=""),"",Raw_Export!I282)</f>
        <v>46282</v>
      </c>
      <c r="J282" s="34" t="n">
        <f aca="false">IF(A282="","",IF(Raw_Export!J282="",0,IF(ISNUMBER(Raw_Export!J282),Raw_Export!J282,VALUE(SUBSTITUTE(SUBSTITUTE(Raw_Export!J282,"$",""),",","")))))</f>
        <v>0</v>
      </c>
      <c r="K282" s="20" t="str">
        <f aca="false">IF(A282="","",IF(COUNTIF($A$6:A282,A282)&gt;1,"Duplicate",""))</f>
        <v/>
      </c>
      <c r="L282" s="19" t="str">
        <f aca="false">IF(A282="","",IF(AND(H282="Completed",I282=""),"No completion date",IF(AND(I282&lt;&gt;"",I282&lt;B282),"Completed before created","")))</f>
        <v/>
      </c>
      <c r="M282" s="20" t="str">
        <f aca="false">IF(A282="","",IF(K282="Duplicate","No","Yes"))</f>
        <v>Yes</v>
      </c>
      <c r="N282" s="20" t="n">
        <f aca="false">IF(OR(A282="",H282&lt;&gt;"Completed",L282&lt;&gt;""),"",I282-B282)</f>
        <v>2</v>
      </c>
      <c r="O282" s="20" t="n">
        <f aca="false">IF(A282="","",IFERROR(INDEX(Cleanup_Rules!$Q$6:$Q$8,MATCH(F282,Cleanup_Rules!$P$6:$P$8,0)),""))</f>
        <v>3</v>
      </c>
      <c r="P282" s="20" t="str">
        <f aca="false">IF(OR(N282="",O282=""),"",IF(N282&lt;=O282,"Yes","No"))</f>
        <v>Yes</v>
      </c>
      <c r="Q282" s="19" t="str">
        <f aca="false">IF(A282="","",MID(IF(NOT(EXACT(TRIM(Raw_Export!C282),D282))," · property","")&amp;IF(NOT(EXACT(TRIM(Raw_Export!E282),E282))," · category","")&amp;IF(NOT(EXACT(TRIM(Raw_Export!F282),F282))," · priority","")&amp;IF(NOT(EXACT(TRIM(Raw_Export!G282),G282))," · vendor","")&amp;IF(NOT(EXACT(TRIM(Raw_Export!H282),H282))," · status","")&amp;IF(ISTEXT(Raw_Export!J282)," · cost was text",""),4,200))</f>
        <v>property</v>
      </c>
      <c r="R282" s="20" t="n">
        <f aca="false">IF(A282="","",IF(OR(LEN(Q282)&gt;0,K282&lt;&gt;"",L282&lt;&gt;""),1,0))</f>
        <v>1</v>
      </c>
    </row>
    <row r="283" customFormat="false" ht="15" hidden="false" customHeight="false" outlineLevel="0" collapsed="false">
      <c r="A283" s="19" t="str">
        <f aca="false">IF(Raw_Export!A283="","",Raw_Export!A283)</f>
        <v>WO-24631</v>
      </c>
      <c r="B283" s="32" t="n">
        <f aca="false">IF(A283="","",Raw_Export!B283)</f>
        <v>46280</v>
      </c>
      <c r="C283" s="33" t="n">
        <f aca="false">IF(A283="","",DATE(YEAR(B283),MONTH(B283),1))</f>
        <v>46266</v>
      </c>
      <c r="D283" s="19" t="str">
        <f aca="false">IF(A283="","",IFERROR(INDEX(Cleanup_Rules!$B$6:$B$60,MATCH(TRIM(LOWER(Raw_Export!C283)),Cleanup_Rules!$A$6:$A$60,0)),"UNMAPPED"))</f>
        <v>Cedar Ridge Apartments</v>
      </c>
      <c r="E283" s="19" t="str">
        <f aca="false">IF(A283="","",IFERROR(INDEX(Cleanup_Rules!$E$6:$E$60,MATCH(TRIM(LOWER(Raw_Export!E283)),Cleanup_Rules!$D$6:$D$60,0)),"UNMAPPED"))</f>
        <v>Plumbing</v>
      </c>
      <c r="F283" s="19" t="str">
        <f aca="false">IF(A283="","",IFERROR(INDEX(Cleanup_Rules!$H$6:$H$60,MATCH(TRIM(LOWER(Raw_Export!F283)),Cleanup_Rules!$G$6:$G$60,0)),"UNMAPPED"))</f>
        <v>Routine</v>
      </c>
      <c r="G283" s="19" t="str">
        <f aca="false">IF(A283="","",IFERROR(INDEX(Cleanup_Rules!$K$6:$K$60,MATCH(TRIM(LOWER(Raw_Export!G283)),Cleanup_Rules!$J$6:$J$60,0)),"UNMAPPED"))</f>
        <v>In-house Maintenance</v>
      </c>
      <c r="H283" s="19" t="str">
        <f aca="false">IF(A283="","",IFERROR(INDEX(Cleanup_Rules!$N$6:$N$60,MATCH(TRIM(LOWER(Raw_Export!H283)),Cleanup_Rules!$M$6:$M$60,0)),"UNMAPPED"))</f>
        <v>Completed</v>
      </c>
      <c r="I283" s="32" t="n">
        <f aca="false">IF(OR(A283="",Raw_Export!I283=""),"",Raw_Export!I283)</f>
        <v>46285</v>
      </c>
      <c r="J283" s="34" t="n">
        <f aca="false">IF(A283="","",IF(Raw_Export!J283="",0,IF(ISNUMBER(Raw_Export!J283),Raw_Export!J283,VALUE(SUBSTITUTE(SUBSTITUTE(Raw_Export!J283,"$",""),",","")))))</f>
        <v>67.02</v>
      </c>
      <c r="K283" s="20" t="str">
        <f aca="false">IF(A283="","",IF(COUNTIF($A$6:A283,A283)&gt;1,"Duplicate",""))</f>
        <v/>
      </c>
      <c r="L283" s="19" t="str">
        <f aca="false">IF(A283="","",IF(AND(H283="Completed",I283=""),"No completion date",IF(AND(I283&lt;&gt;"",I283&lt;B283),"Completed before created","")))</f>
        <v/>
      </c>
      <c r="M283" s="20" t="str">
        <f aca="false">IF(A283="","",IF(K283="Duplicate","No","Yes"))</f>
        <v>Yes</v>
      </c>
      <c r="N283" s="20" t="n">
        <f aca="false">IF(OR(A283="",H283&lt;&gt;"Completed",L283&lt;&gt;""),"",I283-B283)</f>
        <v>5</v>
      </c>
      <c r="O283" s="20" t="n">
        <f aca="false">IF(A283="","",IFERROR(INDEX(Cleanup_Rules!$Q$6:$Q$8,MATCH(F283,Cleanup_Rules!$P$6:$P$8,0)),""))</f>
        <v>7</v>
      </c>
      <c r="P283" s="20" t="str">
        <f aca="false">IF(OR(N283="",O283=""),"",IF(N283&lt;=O283,"Yes","No"))</f>
        <v>Yes</v>
      </c>
      <c r="Q283" s="19" t="str">
        <f aca="false">IF(A283="","",MID(IF(NOT(EXACT(TRIM(Raw_Export!C283),D283))," · property","")&amp;IF(NOT(EXACT(TRIM(Raw_Export!E283),E283))," · category","")&amp;IF(NOT(EXACT(TRIM(Raw_Export!F283),F283))," · priority","")&amp;IF(NOT(EXACT(TRIM(Raw_Export!G283),G283))," · vendor","")&amp;IF(NOT(EXACT(TRIM(Raw_Export!H283),H283))," · status","")&amp;IF(ISTEXT(Raw_Export!J283)," · cost was text",""),4,200))</f>
        <v>status</v>
      </c>
      <c r="R283" s="20" t="n">
        <f aca="false">IF(A283="","",IF(OR(LEN(Q283)&gt;0,K283&lt;&gt;"",L283&lt;&gt;""),1,0))</f>
        <v>1</v>
      </c>
    </row>
    <row r="284" customFormat="false" ht="15" hidden="false" customHeight="false" outlineLevel="0" collapsed="false">
      <c r="A284" s="19" t="str">
        <f aca="false">IF(Raw_Export!A284="","",Raw_Export!A284)</f>
        <v>WO-24631</v>
      </c>
      <c r="B284" s="32" t="n">
        <f aca="false">IF(A284="","",Raw_Export!B284)</f>
        <v>46280</v>
      </c>
      <c r="C284" s="33" t="n">
        <f aca="false">IF(A284="","",DATE(YEAR(B284),MONTH(B284),1))</f>
        <v>46266</v>
      </c>
      <c r="D284" s="19" t="str">
        <f aca="false">IF(A284="","",IFERROR(INDEX(Cleanup_Rules!$B$6:$B$60,MATCH(TRIM(LOWER(Raw_Export!C284)),Cleanup_Rules!$A$6:$A$60,0)),"UNMAPPED"))</f>
        <v>Cedar Ridge Apartments</v>
      </c>
      <c r="E284" s="19" t="str">
        <f aca="false">IF(A284="","",IFERROR(INDEX(Cleanup_Rules!$E$6:$E$60,MATCH(TRIM(LOWER(Raw_Export!E284)),Cleanup_Rules!$D$6:$D$60,0)),"UNMAPPED"))</f>
        <v>Plumbing</v>
      </c>
      <c r="F284" s="19" t="str">
        <f aca="false">IF(A284="","",IFERROR(INDEX(Cleanup_Rules!$H$6:$H$60,MATCH(TRIM(LOWER(Raw_Export!F284)),Cleanup_Rules!$G$6:$G$60,0)),"UNMAPPED"))</f>
        <v>Routine</v>
      </c>
      <c r="G284" s="19" t="str">
        <f aca="false">IF(A284="","",IFERROR(INDEX(Cleanup_Rules!$K$6:$K$60,MATCH(TRIM(LOWER(Raw_Export!G284)),Cleanup_Rules!$J$6:$J$60,0)),"UNMAPPED"))</f>
        <v>In-house Maintenance</v>
      </c>
      <c r="H284" s="19" t="str">
        <f aca="false">IF(A284="","",IFERROR(INDEX(Cleanup_Rules!$N$6:$N$60,MATCH(TRIM(LOWER(Raw_Export!H284)),Cleanup_Rules!$M$6:$M$60,0)),"UNMAPPED"))</f>
        <v>Completed</v>
      </c>
      <c r="I284" s="32" t="n">
        <f aca="false">IF(OR(A284="",Raw_Export!I284=""),"",Raw_Export!I284)</f>
        <v>46285</v>
      </c>
      <c r="J284" s="34" t="n">
        <f aca="false">IF(A284="","",IF(Raw_Export!J284="",0,IF(ISNUMBER(Raw_Export!J284),Raw_Export!J284,VALUE(SUBSTITUTE(SUBSTITUTE(Raw_Export!J284,"$",""),",","")))))</f>
        <v>67.02</v>
      </c>
      <c r="K284" s="20" t="str">
        <f aca="false">IF(A284="","",IF(COUNTIF($A$6:A284,A284)&gt;1,"Duplicate",""))</f>
        <v>Duplicate</v>
      </c>
      <c r="L284" s="19" t="str">
        <f aca="false">IF(A284="","",IF(AND(H284="Completed",I284=""),"No completion date",IF(AND(I284&lt;&gt;"",I284&lt;B284),"Completed before created","")))</f>
        <v/>
      </c>
      <c r="M284" s="20" t="str">
        <f aca="false">IF(A284="","",IF(K284="Duplicate","No","Yes"))</f>
        <v>No</v>
      </c>
      <c r="N284" s="20" t="n">
        <f aca="false">IF(OR(A284="",H284&lt;&gt;"Completed",L284&lt;&gt;""),"",I284-B284)</f>
        <v>5</v>
      </c>
      <c r="O284" s="20" t="n">
        <f aca="false">IF(A284="","",IFERROR(INDEX(Cleanup_Rules!$Q$6:$Q$8,MATCH(F284,Cleanup_Rules!$P$6:$P$8,0)),""))</f>
        <v>7</v>
      </c>
      <c r="P284" s="20" t="str">
        <f aca="false">IF(OR(N284="",O284=""),"",IF(N284&lt;=O284,"Yes","No"))</f>
        <v>Yes</v>
      </c>
      <c r="Q284" s="19" t="str">
        <f aca="false">IF(A284="","",MID(IF(NOT(EXACT(TRIM(Raw_Export!C284),D284))," · property","")&amp;IF(NOT(EXACT(TRIM(Raw_Export!E284),E284))," · category","")&amp;IF(NOT(EXACT(TRIM(Raw_Export!F284),F284))," · priority","")&amp;IF(NOT(EXACT(TRIM(Raw_Export!G284),G284))," · vendor","")&amp;IF(NOT(EXACT(TRIM(Raw_Export!H284),H284))," · status","")&amp;IF(ISTEXT(Raw_Export!J284)," · cost was text",""),4,200))</f>
        <v>status</v>
      </c>
      <c r="R284" s="20" t="n">
        <f aca="false">IF(A284="","",IF(OR(LEN(Q284)&gt;0,K284&lt;&gt;"",L284&lt;&gt;""),1,0))</f>
        <v>1</v>
      </c>
    </row>
    <row r="285" customFormat="false" ht="15" hidden="false" customHeight="false" outlineLevel="0" collapsed="false">
      <c r="A285" s="19" t="str">
        <f aca="false">IF(Raw_Export!A285="","",Raw_Export!A285)</f>
        <v>WO-24632</v>
      </c>
      <c r="B285" s="32" t="n">
        <f aca="false">IF(A285="","",Raw_Export!B285)</f>
        <v>46280</v>
      </c>
      <c r="C285" s="33" t="n">
        <f aca="false">IF(A285="","",DATE(YEAR(B285),MONTH(B285),1))</f>
        <v>46266</v>
      </c>
      <c r="D285" s="19" t="str">
        <f aca="false">IF(A285="","",IFERROR(INDEX(Cleanup_Rules!$B$6:$B$60,MATCH(TRIM(LOWER(Raw_Export!C285)),Cleanup_Rules!$A$6:$A$60,0)),"UNMAPPED"))</f>
        <v>Cedar Ridge Apartments</v>
      </c>
      <c r="E285" s="19" t="str">
        <f aca="false">IF(A285="","",IFERROR(INDEX(Cleanup_Rules!$E$6:$E$60,MATCH(TRIM(LOWER(Raw_Export!E285)),Cleanup_Rules!$D$6:$D$60,0)),"UNMAPPED"))</f>
        <v>HVAC</v>
      </c>
      <c r="F285" s="19" t="str">
        <f aca="false">IF(A285="","",IFERROR(INDEX(Cleanup_Rules!$H$6:$H$60,MATCH(TRIM(LOWER(Raw_Export!F285)),Cleanup_Rules!$G$6:$G$60,0)),"UNMAPPED"))</f>
        <v>Routine</v>
      </c>
      <c r="G285" s="19" t="str">
        <f aca="false">IF(A285="","",IFERROR(INDEX(Cleanup_Rules!$K$6:$K$60,MATCH(TRIM(LOWER(Raw_Export!G285)),Cleanup_Rules!$J$6:$J$60,0)),"UNMAPPED"))</f>
        <v>CoolAir HVAC</v>
      </c>
      <c r="H285" s="19" t="str">
        <f aca="false">IF(A285="","",IFERROR(INDEX(Cleanup_Rules!$N$6:$N$60,MATCH(TRIM(LOWER(Raw_Export!H285)),Cleanup_Rules!$M$6:$M$60,0)),"UNMAPPED"))</f>
        <v>Completed</v>
      </c>
      <c r="I285" s="32" t="n">
        <f aca="false">IF(OR(A285="",Raw_Export!I285=""),"",Raw_Export!I285)</f>
        <v>46286</v>
      </c>
      <c r="J285" s="34" t="n">
        <f aca="false">IF(A285="","",IF(Raw_Export!J285="",0,IF(ISNUMBER(Raw_Export!J285),Raw_Export!J285,VALUE(SUBSTITUTE(SUBSTITUTE(Raw_Export!J285,"$",""),",","")))))</f>
        <v>1265.57</v>
      </c>
      <c r="K285" s="20" t="str">
        <f aca="false">IF(A285="","",IF(COUNTIF($A$6:A285,A285)&gt;1,"Duplicate",""))</f>
        <v/>
      </c>
      <c r="L285" s="19" t="str">
        <f aca="false">IF(A285="","",IF(AND(H285="Completed",I285=""),"No completion date",IF(AND(I285&lt;&gt;"",I285&lt;B285),"Completed before created","")))</f>
        <v/>
      </c>
      <c r="M285" s="20" t="str">
        <f aca="false">IF(A285="","",IF(K285="Duplicate","No","Yes"))</f>
        <v>Yes</v>
      </c>
      <c r="N285" s="20" t="n">
        <f aca="false">IF(OR(A285="",H285&lt;&gt;"Completed",L285&lt;&gt;""),"",I285-B285)</f>
        <v>6</v>
      </c>
      <c r="O285" s="20" t="n">
        <f aca="false">IF(A285="","",IFERROR(INDEX(Cleanup_Rules!$Q$6:$Q$8,MATCH(F285,Cleanup_Rules!$P$6:$P$8,0)),""))</f>
        <v>7</v>
      </c>
      <c r="P285" s="20" t="str">
        <f aca="false">IF(OR(N285="",O285=""),"",IF(N285&lt;=O285,"Yes","No"))</f>
        <v>Yes</v>
      </c>
      <c r="Q285" s="19" t="str">
        <f aca="false">IF(A285="","",MID(IF(NOT(EXACT(TRIM(Raw_Export!C285),D285))," · property","")&amp;IF(NOT(EXACT(TRIM(Raw_Export!E285),E285))," · category","")&amp;IF(NOT(EXACT(TRIM(Raw_Export!F285),F285))," · priority","")&amp;IF(NOT(EXACT(TRIM(Raw_Export!G285),G285))," · vendor","")&amp;IF(NOT(EXACT(TRIM(Raw_Export!H285),H285))," · status","")&amp;IF(ISTEXT(Raw_Export!J285)," · cost was text",""),4,200))</f>
        <v/>
      </c>
      <c r="R285" s="20" t="n">
        <f aca="false">IF(A285="","",IF(OR(LEN(Q285)&gt;0,K285&lt;&gt;"",L285&lt;&gt;""),1,0))</f>
        <v>0</v>
      </c>
    </row>
    <row r="286" customFormat="false" ht="15" hidden="false" customHeight="false" outlineLevel="0" collapsed="false">
      <c r="A286" s="19" t="str">
        <f aca="false">IF(Raw_Export!A286="","",Raw_Export!A286)</f>
        <v>WO-24635</v>
      </c>
      <c r="B286" s="32" t="n">
        <f aca="false">IF(A286="","",Raw_Export!B286)</f>
        <v>46281</v>
      </c>
      <c r="C286" s="33" t="n">
        <f aca="false">IF(A286="","",DATE(YEAR(B286),MONTH(B286),1))</f>
        <v>46266</v>
      </c>
      <c r="D286" s="19" t="str">
        <f aca="false">IF(A286="","",IFERROR(INDEX(Cleanup_Rules!$B$6:$B$60,MATCH(TRIM(LOWER(Raw_Export!C286)),Cleanup_Rules!$A$6:$A$60,0)),"UNMAPPED"))</f>
        <v>Oakview Apartments</v>
      </c>
      <c r="E286" s="19" t="str">
        <f aca="false">IF(A286="","",IFERROR(INDEX(Cleanup_Rules!$E$6:$E$60,MATCH(TRIM(LOWER(Raw_Export!E286)),Cleanup_Rules!$D$6:$D$60,0)),"UNMAPPED"))</f>
        <v>Appliance</v>
      </c>
      <c r="F286" s="19" t="str">
        <f aca="false">IF(A286="","",IFERROR(INDEX(Cleanup_Rules!$H$6:$H$60,MATCH(TRIM(LOWER(Raw_Export!F286)),Cleanup_Rules!$G$6:$G$60,0)),"UNMAPPED"))</f>
        <v>Emergency</v>
      </c>
      <c r="G286" s="19" t="str">
        <f aca="false">IF(A286="","",IFERROR(INDEX(Cleanup_Rules!$K$6:$K$60,MATCH(TRIM(LOWER(Raw_Export!G286)),Cleanup_Rules!$J$6:$J$60,0)),"UNMAPPED"))</f>
        <v>In-house Maintenance</v>
      </c>
      <c r="H286" s="19" t="str">
        <f aca="false">IF(A286="","",IFERROR(INDEX(Cleanup_Rules!$N$6:$N$60,MATCH(TRIM(LOWER(Raw_Export!H286)),Cleanup_Rules!$M$6:$M$60,0)),"UNMAPPED"))</f>
        <v>Completed</v>
      </c>
      <c r="I286" s="32" t="str">
        <f aca="false">IF(OR(A286="",Raw_Export!I286=""),"",Raw_Export!I286)</f>
        <v/>
      </c>
      <c r="J286" s="34" t="n">
        <f aca="false">IF(A286="","",IF(Raw_Export!J286="",0,IF(ISNUMBER(Raw_Export!J286),Raw_Export!J286,VALUE(SUBSTITUTE(SUBSTITUTE(Raw_Export!J286,"$",""),",","")))))</f>
        <v>93.94</v>
      </c>
      <c r="K286" s="20" t="str">
        <f aca="false">IF(A286="","",IF(COUNTIF($A$6:A286,A286)&gt;1,"Duplicate",""))</f>
        <v/>
      </c>
      <c r="L286" s="19" t="str">
        <f aca="false">IF(A286="","",IF(AND(H286="Completed",I286=""),"No completion date",IF(AND(I286&lt;&gt;"",I286&lt;B286),"Completed before created","")))</f>
        <v>No completion date</v>
      </c>
      <c r="M286" s="20" t="str">
        <f aca="false">IF(A286="","",IF(K286="Duplicate","No","Yes"))</f>
        <v>Yes</v>
      </c>
      <c r="N286" s="20" t="str">
        <f aca="false">IF(OR(A286="",H286&lt;&gt;"Completed",L286&lt;&gt;""),"",I286-B286)</f>
        <v/>
      </c>
      <c r="O286" s="20" t="n">
        <f aca="false">IF(A286="","",IFERROR(INDEX(Cleanup_Rules!$Q$6:$Q$8,MATCH(F286,Cleanup_Rules!$P$6:$P$8,0)),""))</f>
        <v>1</v>
      </c>
      <c r="P286" s="20" t="str">
        <f aca="false">IF(OR(N286="",O286=""),"",IF(N286&lt;=O286,"Yes","No"))</f>
        <v/>
      </c>
      <c r="Q286" s="19" t="str">
        <f aca="false">IF(A286="","",MID(IF(NOT(EXACT(TRIM(Raw_Export!C286),D286))," · property","")&amp;IF(NOT(EXACT(TRIM(Raw_Export!E286),E286))," · category","")&amp;IF(NOT(EXACT(TRIM(Raw_Export!F286),F286))," · priority","")&amp;IF(NOT(EXACT(TRIM(Raw_Export!G286),G286))," · vendor","")&amp;IF(NOT(EXACT(TRIM(Raw_Export!H286),H286))," · status","")&amp;IF(ISTEXT(Raw_Export!J286)," · cost was text",""),4,200))</f>
        <v>status</v>
      </c>
      <c r="R286" s="20" t="n">
        <f aca="false">IF(A286="","",IF(OR(LEN(Q286)&gt;0,K286&lt;&gt;"",L286&lt;&gt;""),1,0))</f>
        <v>1</v>
      </c>
    </row>
    <row r="287" customFormat="false" ht="15" hidden="false" customHeight="false" outlineLevel="0" collapsed="false">
      <c r="A287" s="19" t="str">
        <f aca="false">IF(Raw_Export!A287="","",Raw_Export!A287)</f>
        <v>WO-24637</v>
      </c>
      <c r="B287" s="32" t="n">
        <f aca="false">IF(A287="","",Raw_Export!B287)</f>
        <v>46281</v>
      </c>
      <c r="C287" s="33" t="n">
        <f aca="false">IF(A287="","",DATE(YEAR(B287),MONTH(B287),1))</f>
        <v>46266</v>
      </c>
      <c r="D287" s="19" t="str">
        <f aca="false">IF(A287="","",IFERROR(INDEX(Cleanup_Rules!$B$6:$B$60,MATCH(TRIM(LOWER(Raw_Export!C287)),Cleanup_Rules!$A$6:$A$60,0)),"UNMAPPED"))</f>
        <v>Oakview Apartments</v>
      </c>
      <c r="E287" s="19" t="str">
        <f aca="false">IF(A287="","",IFERROR(INDEX(Cleanup_Rules!$E$6:$E$60,MATCH(TRIM(LOWER(Raw_Export!E287)),Cleanup_Rules!$D$6:$D$60,0)),"UNMAPPED"))</f>
        <v>Plumbing</v>
      </c>
      <c r="F287" s="19" t="str">
        <f aca="false">IF(A287="","",IFERROR(INDEX(Cleanup_Rules!$H$6:$H$60,MATCH(TRIM(LOWER(Raw_Export!F287)),Cleanup_Rules!$G$6:$G$60,0)),"UNMAPPED"))</f>
        <v>Routine</v>
      </c>
      <c r="G287" s="19" t="str">
        <f aca="false">IF(A287="","",IFERROR(INDEX(Cleanup_Rules!$K$6:$K$60,MATCH(TRIM(LOWER(Raw_Export!G287)),Cleanup_Rules!$J$6:$J$60,0)),"UNMAPPED"))</f>
        <v>FastFlow Plumbing</v>
      </c>
      <c r="H287" s="19" t="str">
        <f aca="false">IF(A287="","",IFERROR(INDEX(Cleanup_Rules!$N$6:$N$60,MATCH(TRIM(LOWER(Raw_Export!H287)),Cleanup_Rules!$M$6:$M$60,0)),"UNMAPPED"))</f>
        <v>Completed</v>
      </c>
      <c r="I287" s="32" t="n">
        <f aca="false">IF(OR(A287="",Raw_Export!I287=""),"",Raw_Export!I287)</f>
        <v>46282</v>
      </c>
      <c r="J287" s="34" t="n">
        <f aca="false">IF(A287="","",IF(Raw_Export!J287="",0,IF(ISNUMBER(Raw_Export!J287),Raw_Export!J287,VALUE(SUBSTITUTE(SUBSTITUTE(Raw_Export!J287,"$",""),",","")))))</f>
        <v>568</v>
      </c>
      <c r="K287" s="20" t="str">
        <f aca="false">IF(A287="","",IF(COUNTIF($A$6:A287,A287)&gt;1,"Duplicate",""))</f>
        <v/>
      </c>
      <c r="L287" s="19" t="str">
        <f aca="false">IF(A287="","",IF(AND(H287="Completed",I287=""),"No completion date",IF(AND(I287&lt;&gt;"",I287&lt;B287),"Completed before created","")))</f>
        <v/>
      </c>
      <c r="M287" s="20" t="str">
        <f aca="false">IF(A287="","",IF(K287="Duplicate","No","Yes"))</f>
        <v>Yes</v>
      </c>
      <c r="N287" s="20" t="n">
        <f aca="false">IF(OR(A287="",H287&lt;&gt;"Completed",L287&lt;&gt;""),"",I287-B287)</f>
        <v>1</v>
      </c>
      <c r="O287" s="20" t="n">
        <f aca="false">IF(A287="","",IFERROR(INDEX(Cleanup_Rules!$Q$6:$Q$8,MATCH(F287,Cleanup_Rules!$P$6:$P$8,0)),""))</f>
        <v>7</v>
      </c>
      <c r="P287" s="20" t="str">
        <f aca="false">IF(OR(N287="",O287=""),"",IF(N287&lt;=O287,"Yes","No"))</f>
        <v>Yes</v>
      </c>
      <c r="Q287" s="19" t="str">
        <f aca="false">IF(A287="","",MID(IF(NOT(EXACT(TRIM(Raw_Export!C287),D287))," · property","")&amp;IF(NOT(EXACT(TRIM(Raw_Export!E287),E287))," · category","")&amp;IF(NOT(EXACT(TRIM(Raw_Export!F287),F287))," · priority","")&amp;IF(NOT(EXACT(TRIM(Raw_Export!G287),G287))," · vendor","")&amp;IF(NOT(EXACT(TRIM(Raw_Export!H287),H287))," · status","")&amp;IF(ISTEXT(Raw_Export!J287)," · cost was text",""),4,200))</f>
        <v>priority · status</v>
      </c>
      <c r="R287" s="20" t="n">
        <f aca="false">IF(A287="","",IF(OR(LEN(Q287)&gt;0,K287&lt;&gt;"",L287&lt;&gt;""),1,0))</f>
        <v>1</v>
      </c>
    </row>
    <row r="288" customFormat="false" ht="15" hidden="false" customHeight="false" outlineLevel="0" collapsed="false">
      <c r="A288" s="19" t="str">
        <f aca="false">IF(Raw_Export!A288="","",Raw_Export!A288)</f>
        <v>WO-24640</v>
      </c>
      <c r="B288" s="32" t="n">
        <f aca="false">IF(A288="","",Raw_Export!B288)</f>
        <v>46281</v>
      </c>
      <c r="C288" s="33" t="n">
        <f aca="false">IF(A288="","",DATE(YEAR(B288),MONTH(B288),1))</f>
        <v>46266</v>
      </c>
      <c r="D288" s="19" t="str">
        <f aca="false">IF(A288="","",IFERROR(INDEX(Cleanup_Rules!$B$6:$B$60,MATCH(TRIM(LOWER(Raw_Export!C288)),Cleanup_Rules!$A$6:$A$60,0)),"UNMAPPED"))</f>
        <v>Harbor Point Lofts</v>
      </c>
      <c r="E288" s="19" t="str">
        <f aca="false">IF(A288="","",IFERROR(INDEX(Cleanup_Rules!$E$6:$E$60,MATCH(TRIM(LOWER(Raw_Export!E288)),Cleanup_Rules!$D$6:$D$60,0)),"UNMAPPED"))</f>
        <v>Appliance</v>
      </c>
      <c r="F288" s="19" t="str">
        <f aca="false">IF(A288="","",IFERROR(INDEX(Cleanup_Rules!$H$6:$H$60,MATCH(TRIM(LOWER(Raw_Export!F288)),Cleanup_Rules!$G$6:$G$60,0)),"UNMAPPED"))</f>
        <v>Routine</v>
      </c>
      <c r="G288" s="19" t="str">
        <f aca="false">IF(A288="","",IFERROR(INDEX(Cleanup_Rules!$K$6:$K$60,MATCH(TRIM(LOWER(Raw_Export!G288)),Cleanup_Rules!$J$6:$J$60,0)),"UNMAPPED"))</f>
        <v>In-house Maintenance</v>
      </c>
      <c r="H288" s="19" t="str">
        <f aca="false">IF(A288="","",IFERROR(INDEX(Cleanup_Rules!$N$6:$N$60,MATCH(TRIM(LOWER(Raw_Export!H288)),Cleanup_Rules!$M$6:$M$60,0)),"UNMAPPED"))</f>
        <v>Completed</v>
      </c>
      <c r="I288" s="32" t="n">
        <f aca="false">IF(OR(A288="",Raw_Export!I288=""),"",Raw_Export!I288)</f>
        <v>46287</v>
      </c>
      <c r="J288" s="34" t="n">
        <f aca="false">IF(A288="","",IF(Raw_Export!J288="",0,IF(ISNUMBER(Raw_Export!J288),Raw_Export!J288,VALUE(SUBSTITUTE(SUBSTITUTE(Raw_Export!J288,"$",""),",","")))))</f>
        <v>0</v>
      </c>
      <c r="K288" s="20" t="str">
        <f aca="false">IF(A288="","",IF(COUNTIF($A$6:A288,A288)&gt;1,"Duplicate",""))</f>
        <v/>
      </c>
      <c r="L288" s="19" t="str">
        <f aca="false">IF(A288="","",IF(AND(H288="Completed",I288=""),"No completion date",IF(AND(I288&lt;&gt;"",I288&lt;B288),"Completed before created","")))</f>
        <v/>
      </c>
      <c r="M288" s="20" t="str">
        <f aca="false">IF(A288="","",IF(K288="Duplicate","No","Yes"))</f>
        <v>Yes</v>
      </c>
      <c r="N288" s="20" t="n">
        <f aca="false">IF(OR(A288="",H288&lt;&gt;"Completed",L288&lt;&gt;""),"",I288-B288)</f>
        <v>6</v>
      </c>
      <c r="O288" s="20" t="n">
        <f aca="false">IF(A288="","",IFERROR(INDEX(Cleanup_Rules!$Q$6:$Q$8,MATCH(F288,Cleanup_Rules!$P$6:$P$8,0)),""))</f>
        <v>7</v>
      </c>
      <c r="P288" s="20" t="str">
        <f aca="false">IF(OR(N288="",O288=""),"",IF(N288&lt;=O288,"Yes","No"))</f>
        <v>Yes</v>
      </c>
      <c r="Q288" s="19" t="str">
        <f aca="false">IF(A288="","",MID(IF(NOT(EXACT(TRIM(Raw_Export!C288),D288))," · property","")&amp;IF(NOT(EXACT(TRIM(Raw_Export!E288),E288))," · category","")&amp;IF(NOT(EXACT(TRIM(Raw_Export!F288),F288))," · priority","")&amp;IF(NOT(EXACT(TRIM(Raw_Export!G288),G288))," · vendor","")&amp;IF(NOT(EXACT(TRIM(Raw_Export!H288),H288))," · status","")&amp;IF(ISTEXT(Raw_Export!J288)," · cost was text",""),4,200))</f>
        <v>priority</v>
      </c>
      <c r="R288" s="20" t="n">
        <f aca="false">IF(A288="","",IF(OR(LEN(Q288)&gt;0,K288&lt;&gt;"",L288&lt;&gt;""),1,0))</f>
        <v>1</v>
      </c>
    </row>
    <row r="289" customFormat="false" ht="15" hidden="false" customHeight="false" outlineLevel="0" collapsed="false">
      <c r="A289" s="19" t="str">
        <f aca="false">IF(Raw_Export!A289="","",Raw_Export!A289)</f>
        <v>WO-24643</v>
      </c>
      <c r="B289" s="32" t="n">
        <f aca="false">IF(A289="","",Raw_Export!B289)</f>
        <v>46281</v>
      </c>
      <c r="C289" s="33" t="n">
        <f aca="false">IF(A289="","",DATE(YEAR(B289),MONTH(B289),1))</f>
        <v>46266</v>
      </c>
      <c r="D289" s="19" t="str">
        <f aca="false">IF(A289="","",IFERROR(INDEX(Cleanup_Rules!$B$6:$B$60,MATCH(TRIM(LOWER(Raw_Export!C289)),Cleanup_Rules!$A$6:$A$60,0)),"UNMAPPED"))</f>
        <v>Cedar Ridge Apartments</v>
      </c>
      <c r="E289" s="19" t="str">
        <f aca="false">IF(A289="","",IFERROR(INDEX(Cleanup_Rules!$E$6:$E$60,MATCH(TRIM(LOWER(Raw_Export!E289)),Cleanup_Rules!$D$6:$D$60,0)),"UNMAPPED"))</f>
        <v>Plumbing</v>
      </c>
      <c r="F289" s="19" t="str">
        <f aca="false">IF(A289="","",IFERROR(INDEX(Cleanup_Rules!$H$6:$H$60,MATCH(TRIM(LOWER(Raw_Export!F289)),Cleanup_Rules!$G$6:$G$60,0)),"UNMAPPED"))</f>
        <v>Routine</v>
      </c>
      <c r="G289" s="19" t="str">
        <f aca="false">IF(A289="","",IFERROR(INDEX(Cleanup_Rules!$K$6:$K$60,MATCH(TRIM(LOWER(Raw_Export!G289)),Cleanup_Rules!$J$6:$J$60,0)),"UNMAPPED"))</f>
        <v>In-house Maintenance</v>
      </c>
      <c r="H289" s="19" t="str">
        <f aca="false">IF(A289="","",IFERROR(INDEX(Cleanup_Rules!$N$6:$N$60,MATCH(TRIM(LOWER(Raw_Export!H289)),Cleanup_Rules!$M$6:$M$60,0)),"UNMAPPED"))</f>
        <v>Completed</v>
      </c>
      <c r="I289" s="32" t="n">
        <f aca="false">IF(OR(A289="",Raw_Export!I289=""),"",Raw_Export!I289)</f>
        <v>46287</v>
      </c>
      <c r="J289" s="34" t="n">
        <f aca="false">IF(A289="","",IF(Raw_Export!J289="",0,IF(ISNUMBER(Raw_Export!J289),Raw_Export!J289,VALUE(SUBSTITUTE(SUBSTITUTE(Raw_Export!J289,"$",""),",","")))))</f>
        <v>80.66</v>
      </c>
      <c r="K289" s="20" t="str">
        <f aca="false">IF(A289="","",IF(COUNTIF($A$6:A289,A289)&gt;1,"Duplicate",""))</f>
        <v/>
      </c>
      <c r="L289" s="19" t="str">
        <f aca="false">IF(A289="","",IF(AND(H289="Completed",I289=""),"No completion date",IF(AND(I289&lt;&gt;"",I289&lt;B289),"Completed before created","")))</f>
        <v/>
      </c>
      <c r="M289" s="20" t="str">
        <f aca="false">IF(A289="","",IF(K289="Duplicate","No","Yes"))</f>
        <v>Yes</v>
      </c>
      <c r="N289" s="20" t="n">
        <f aca="false">IF(OR(A289="",H289&lt;&gt;"Completed",L289&lt;&gt;""),"",I289-B289)</f>
        <v>6</v>
      </c>
      <c r="O289" s="20" t="n">
        <f aca="false">IF(A289="","",IFERROR(INDEX(Cleanup_Rules!$Q$6:$Q$8,MATCH(F289,Cleanup_Rules!$P$6:$P$8,0)),""))</f>
        <v>7</v>
      </c>
      <c r="P289" s="20" t="str">
        <f aca="false">IF(OR(N289="",O289=""),"",IF(N289&lt;=O289,"Yes","No"))</f>
        <v>Yes</v>
      </c>
      <c r="Q289" s="19" t="str">
        <f aca="false">IF(A289="","",MID(IF(NOT(EXACT(TRIM(Raw_Export!C289),D289))," · property","")&amp;IF(NOT(EXACT(TRIM(Raw_Export!E289),E289))," · category","")&amp;IF(NOT(EXACT(TRIM(Raw_Export!F289),F289))," · priority","")&amp;IF(NOT(EXACT(TRIM(Raw_Export!G289),G289))," · vendor","")&amp;IF(NOT(EXACT(TRIM(Raw_Export!H289),H289))," · status","")&amp;IF(ISTEXT(Raw_Export!J289)," · cost was text",""),4,200))</f>
        <v>property</v>
      </c>
      <c r="R289" s="20" t="n">
        <f aca="false">IF(A289="","",IF(OR(LEN(Q289)&gt;0,K289&lt;&gt;"",L289&lt;&gt;""),1,0))</f>
        <v>1</v>
      </c>
    </row>
    <row r="290" customFormat="false" ht="15" hidden="false" customHeight="false" outlineLevel="0" collapsed="false">
      <c r="A290" s="19" t="str">
        <f aca="false">IF(Raw_Export!A290="","",Raw_Export!A290)</f>
        <v>WO-24646</v>
      </c>
      <c r="B290" s="32" t="n">
        <f aca="false">IF(A290="","",Raw_Export!B290)</f>
        <v>46282</v>
      </c>
      <c r="C290" s="33" t="n">
        <f aca="false">IF(A290="","",DATE(YEAR(B290),MONTH(B290),1))</f>
        <v>46266</v>
      </c>
      <c r="D290" s="19" t="str">
        <f aca="false">IF(A290="","",IFERROR(INDEX(Cleanup_Rules!$B$6:$B$60,MATCH(TRIM(LOWER(Raw_Export!C290)),Cleanup_Rules!$A$6:$A$60,0)),"UNMAPPED"))</f>
        <v>Harbor Point Lofts</v>
      </c>
      <c r="E290" s="19" t="str">
        <f aca="false">IF(A290="","",IFERROR(INDEX(Cleanup_Rules!$E$6:$E$60,MATCH(TRIM(LOWER(Raw_Export!E290)),Cleanup_Rules!$D$6:$D$60,0)),"UNMAPPED"))</f>
        <v>General Repair</v>
      </c>
      <c r="F290" s="19" t="str">
        <f aca="false">IF(A290="","",IFERROR(INDEX(Cleanup_Rules!$H$6:$H$60,MATCH(TRIM(LOWER(Raw_Export!F290)),Cleanup_Rules!$G$6:$G$60,0)),"UNMAPPED"))</f>
        <v>Routine</v>
      </c>
      <c r="G290" s="19" t="str">
        <f aca="false">IF(A290="","",IFERROR(INDEX(Cleanup_Rules!$K$6:$K$60,MATCH(TRIM(LOWER(Raw_Export!G290)),Cleanup_Rules!$J$6:$J$60,0)),"UNMAPPED"))</f>
        <v>In-house Maintenance</v>
      </c>
      <c r="H290" s="19" t="str">
        <f aca="false">IF(A290="","",IFERROR(INDEX(Cleanup_Rules!$N$6:$N$60,MATCH(TRIM(LOWER(Raw_Export!H290)),Cleanup_Rules!$M$6:$M$60,0)),"UNMAPPED"))</f>
        <v>Completed</v>
      </c>
      <c r="I290" s="32" t="n">
        <f aca="false">IF(OR(A290="",Raw_Export!I290=""),"",Raw_Export!I290)</f>
        <v>46284</v>
      </c>
      <c r="J290" s="34" t="n">
        <f aca="false">IF(A290="","",IF(Raw_Export!J290="",0,IF(ISNUMBER(Raw_Export!J290),Raw_Export!J290,VALUE(SUBSTITUTE(SUBSTITUTE(Raw_Export!J290,"$",""),",","")))))</f>
        <v>133.62</v>
      </c>
      <c r="K290" s="20" t="str">
        <f aca="false">IF(A290="","",IF(COUNTIF($A$6:A290,A290)&gt;1,"Duplicate",""))</f>
        <v/>
      </c>
      <c r="L290" s="19" t="str">
        <f aca="false">IF(A290="","",IF(AND(H290="Completed",I290=""),"No completion date",IF(AND(I290&lt;&gt;"",I290&lt;B290),"Completed before created","")))</f>
        <v/>
      </c>
      <c r="M290" s="20" t="str">
        <f aca="false">IF(A290="","",IF(K290="Duplicate","No","Yes"))</f>
        <v>Yes</v>
      </c>
      <c r="N290" s="20" t="n">
        <f aca="false">IF(OR(A290="",H290&lt;&gt;"Completed",L290&lt;&gt;""),"",I290-B290)</f>
        <v>2</v>
      </c>
      <c r="O290" s="20" t="n">
        <f aca="false">IF(A290="","",IFERROR(INDEX(Cleanup_Rules!$Q$6:$Q$8,MATCH(F290,Cleanup_Rules!$P$6:$P$8,0)),""))</f>
        <v>7</v>
      </c>
      <c r="P290" s="20" t="str">
        <f aca="false">IF(OR(N290="",O290=""),"",IF(N290&lt;=O290,"Yes","No"))</f>
        <v>Yes</v>
      </c>
      <c r="Q290" s="19" t="str">
        <f aca="false">IF(A290="","",MID(IF(NOT(EXACT(TRIM(Raw_Export!C290),D290))," · property","")&amp;IF(NOT(EXACT(TRIM(Raw_Export!E290),E290))," · category","")&amp;IF(NOT(EXACT(TRIM(Raw_Export!F290),F290))," · priority","")&amp;IF(NOT(EXACT(TRIM(Raw_Export!G290),G290))," · vendor","")&amp;IF(NOT(EXACT(TRIM(Raw_Export!H290),H290))," · status","")&amp;IF(ISTEXT(Raw_Export!J290)," · cost was text",""),4,200))</f>
        <v>priority · status · cost was text</v>
      </c>
      <c r="R290" s="20" t="n">
        <f aca="false">IF(A290="","",IF(OR(LEN(Q290)&gt;0,K290&lt;&gt;"",L290&lt;&gt;""),1,0))</f>
        <v>1</v>
      </c>
    </row>
    <row r="291" customFormat="false" ht="15" hidden="false" customHeight="false" outlineLevel="0" collapsed="false">
      <c r="A291" s="19" t="str">
        <f aca="false">IF(Raw_Export!A291="","",Raw_Export!A291)</f>
        <v>WO-24648</v>
      </c>
      <c r="B291" s="32" t="n">
        <f aca="false">IF(A291="","",Raw_Export!B291)</f>
        <v>46283</v>
      </c>
      <c r="C291" s="33" t="n">
        <f aca="false">IF(A291="","",DATE(YEAR(B291),MONTH(B291),1))</f>
        <v>46266</v>
      </c>
      <c r="D291" s="19" t="str">
        <f aca="false">IF(A291="","",IFERROR(INDEX(Cleanup_Rules!$B$6:$B$60,MATCH(TRIM(LOWER(Raw_Export!C291)),Cleanup_Rules!$A$6:$A$60,0)),"UNMAPPED"))</f>
        <v>Oakview Apartments</v>
      </c>
      <c r="E291" s="19" t="str">
        <f aca="false">IF(A291="","",IFERROR(INDEX(Cleanup_Rules!$E$6:$E$60,MATCH(TRIM(LOWER(Raw_Export!E291)),Cleanup_Rules!$D$6:$D$60,0)),"UNMAPPED"))</f>
        <v>Plumbing</v>
      </c>
      <c r="F291" s="19" t="str">
        <f aca="false">IF(A291="","",IFERROR(INDEX(Cleanup_Rules!$H$6:$H$60,MATCH(TRIM(LOWER(Raw_Export!F291)),Cleanup_Rules!$G$6:$G$60,0)),"UNMAPPED"))</f>
        <v>Routine</v>
      </c>
      <c r="G291" s="19" t="str">
        <f aca="false">IF(A291="","",IFERROR(INDEX(Cleanup_Rules!$K$6:$K$60,MATCH(TRIM(LOWER(Raw_Export!G291)),Cleanup_Rules!$J$6:$J$60,0)),"UNMAPPED"))</f>
        <v>In-house Maintenance</v>
      </c>
      <c r="H291" s="19" t="str">
        <f aca="false">IF(A291="","",IFERROR(INDEX(Cleanup_Rules!$N$6:$N$60,MATCH(TRIM(LOWER(Raw_Export!H291)),Cleanup_Rules!$M$6:$M$60,0)),"UNMAPPED"))</f>
        <v>Completed</v>
      </c>
      <c r="I291" s="32" t="n">
        <f aca="false">IF(OR(A291="",Raw_Export!I291=""),"",Raw_Export!I291)</f>
        <v>46285</v>
      </c>
      <c r="J291" s="34" t="n">
        <f aca="false">IF(A291="","",IF(Raw_Export!J291="",0,IF(ISNUMBER(Raw_Export!J291),Raw_Export!J291,VALUE(SUBSTITUTE(SUBSTITUTE(Raw_Export!J291,"$",""),",","")))))</f>
        <v>0</v>
      </c>
      <c r="K291" s="20" t="str">
        <f aca="false">IF(A291="","",IF(COUNTIF($A$6:A291,A291)&gt;1,"Duplicate",""))</f>
        <v/>
      </c>
      <c r="L291" s="19" t="str">
        <f aca="false">IF(A291="","",IF(AND(H291="Completed",I291=""),"No completion date",IF(AND(I291&lt;&gt;"",I291&lt;B291),"Completed before created","")))</f>
        <v/>
      </c>
      <c r="M291" s="20" t="str">
        <f aca="false">IF(A291="","",IF(K291="Duplicate","No","Yes"))</f>
        <v>Yes</v>
      </c>
      <c r="N291" s="20" t="n">
        <f aca="false">IF(OR(A291="",H291&lt;&gt;"Completed",L291&lt;&gt;""),"",I291-B291)</f>
        <v>2</v>
      </c>
      <c r="O291" s="20" t="n">
        <f aca="false">IF(A291="","",IFERROR(INDEX(Cleanup_Rules!$Q$6:$Q$8,MATCH(F291,Cleanup_Rules!$P$6:$P$8,0)),""))</f>
        <v>7</v>
      </c>
      <c r="P291" s="20" t="str">
        <f aca="false">IF(OR(N291="",O291=""),"",IF(N291&lt;=O291,"Yes","No"))</f>
        <v>Yes</v>
      </c>
      <c r="Q291" s="19" t="str">
        <f aca="false">IF(A291="","",MID(IF(NOT(EXACT(TRIM(Raw_Export!C291),D291))," · property","")&amp;IF(NOT(EXACT(TRIM(Raw_Export!E291),E291))," · category","")&amp;IF(NOT(EXACT(TRIM(Raw_Export!F291),F291))," · priority","")&amp;IF(NOT(EXACT(TRIM(Raw_Export!G291),G291))," · vendor","")&amp;IF(NOT(EXACT(TRIM(Raw_Export!H291),H291))," · status","")&amp;IF(ISTEXT(Raw_Export!J291)," · cost was text",""),4,200))</f>
        <v/>
      </c>
      <c r="R291" s="20" t="n">
        <f aca="false">IF(A291="","",IF(OR(LEN(Q291)&gt;0,K291&lt;&gt;"",L291&lt;&gt;""),1,0))</f>
        <v>0</v>
      </c>
    </row>
    <row r="292" customFormat="false" ht="15" hidden="false" customHeight="false" outlineLevel="0" collapsed="false">
      <c r="A292" s="19" t="str">
        <f aca="false">IF(Raw_Export!A292="","",Raw_Export!A292)</f>
        <v>WO-24650</v>
      </c>
      <c r="B292" s="32" t="n">
        <f aca="false">IF(A292="","",Raw_Export!B292)</f>
        <v>46284</v>
      </c>
      <c r="C292" s="33" t="n">
        <f aca="false">IF(A292="","",DATE(YEAR(B292),MONTH(B292),1))</f>
        <v>46266</v>
      </c>
      <c r="D292" s="19" t="str">
        <f aca="false">IF(A292="","",IFERROR(INDEX(Cleanup_Rules!$B$6:$B$60,MATCH(TRIM(LOWER(Raw_Export!C292)),Cleanup_Rules!$A$6:$A$60,0)),"UNMAPPED"))</f>
        <v>Mill Creek Townhomes</v>
      </c>
      <c r="E292" s="19" t="str">
        <f aca="false">IF(A292="","",IFERROR(INDEX(Cleanup_Rules!$E$6:$E$60,MATCH(TRIM(LOWER(Raw_Export!E292)),Cleanup_Rules!$D$6:$D$60,0)),"UNMAPPED"))</f>
        <v>Plumbing</v>
      </c>
      <c r="F292" s="19" t="str">
        <f aca="false">IF(A292="","",IFERROR(INDEX(Cleanup_Rules!$H$6:$H$60,MATCH(TRIM(LOWER(Raw_Export!F292)),Cleanup_Rules!$G$6:$G$60,0)),"UNMAPPED"))</f>
        <v>Urgent</v>
      </c>
      <c r="G292" s="19" t="str">
        <f aca="false">IF(A292="","",IFERROR(INDEX(Cleanup_Rules!$K$6:$K$60,MATCH(TRIM(LOWER(Raw_Export!G292)),Cleanup_Rules!$J$6:$J$60,0)),"UNMAPPED"))</f>
        <v>In-house Maintenance</v>
      </c>
      <c r="H292" s="19" t="str">
        <f aca="false">IF(A292="","",IFERROR(INDEX(Cleanup_Rules!$N$6:$N$60,MATCH(TRIM(LOWER(Raw_Export!H292)),Cleanup_Rules!$M$6:$M$60,0)),"UNMAPPED"))</f>
        <v>Completed</v>
      </c>
      <c r="I292" s="32" t="n">
        <f aca="false">IF(OR(A292="",Raw_Export!I292=""),"",Raw_Export!I292)</f>
        <v>46284</v>
      </c>
      <c r="J292" s="34" t="n">
        <f aca="false">IF(A292="","",IF(Raw_Export!J292="",0,IF(ISNUMBER(Raw_Export!J292),Raw_Export!J292,VALUE(SUBSTITUTE(SUBSTITUTE(Raw_Export!J292,"$",""),",","")))))</f>
        <v>119.43</v>
      </c>
      <c r="K292" s="20" t="str">
        <f aca="false">IF(A292="","",IF(COUNTIF($A$6:A292,A292)&gt;1,"Duplicate",""))</f>
        <v/>
      </c>
      <c r="L292" s="19" t="str">
        <f aca="false">IF(A292="","",IF(AND(H292="Completed",I292=""),"No completion date",IF(AND(I292&lt;&gt;"",I292&lt;B292),"Completed before created","")))</f>
        <v/>
      </c>
      <c r="M292" s="20" t="str">
        <f aca="false">IF(A292="","",IF(K292="Duplicate","No","Yes"))</f>
        <v>Yes</v>
      </c>
      <c r="N292" s="20" t="n">
        <f aca="false">IF(OR(A292="",H292&lt;&gt;"Completed",L292&lt;&gt;""),"",I292-B292)</f>
        <v>0</v>
      </c>
      <c r="O292" s="20" t="n">
        <f aca="false">IF(A292="","",IFERROR(INDEX(Cleanup_Rules!$Q$6:$Q$8,MATCH(F292,Cleanup_Rules!$P$6:$P$8,0)),""))</f>
        <v>3</v>
      </c>
      <c r="P292" s="20" t="str">
        <f aca="false">IF(OR(N292="",O292=""),"",IF(N292&lt;=O292,"Yes","No"))</f>
        <v>Yes</v>
      </c>
      <c r="Q292" s="19" t="str">
        <f aca="false">IF(A292="","",MID(IF(NOT(EXACT(TRIM(Raw_Export!C292),D292))," · property","")&amp;IF(NOT(EXACT(TRIM(Raw_Export!E292),E292))," · category","")&amp;IF(NOT(EXACT(TRIM(Raw_Export!F292),F292))," · priority","")&amp;IF(NOT(EXACT(TRIM(Raw_Export!G292),G292))," · vendor","")&amp;IF(NOT(EXACT(TRIM(Raw_Export!H292),H292))," · status","")&amp;IF(ISTEXT(Raw_Export!J292)," · cost was text",""),4,200))</f>
        <v/>
      </c>
      <c r="R292" s="20" t="n">
        <f aca="false">IF(A292="","",IF(OR(LEN(Q292)&gt;0,K292&lt;&gt;"",L292&lt;&gt;""),1,0))</f>
        <v>0</v>
      </c>
    </row>
    <row r="293" customFormat="false" ht="15" hidden="false" customHeight="false" outlineLevel="0" collapsed="false">
      <c r="A293" s="19" t="str">
        <f aca="false">IF(Raw_Export!A293="","",Raw_Export!A293)</f>
        <v>WO-24651</v>
      </c>
      <c r="B293" s="32" t="n">
        <f aca="false">IF(A293="","",Raw_Export!B293)</f>
        <v>46284</v>
      </c>
      <c r="C293" s="33" t="n">
        <f aca="false">IF(A293="","",DATE(YEAR(B293),MONTH(B293),1))</f>
        <v>46266</v>
      </c>
      <c r="D293" s="19" t="str">
        <f aca="false">IF(A293="","",IFERROR(INDEX(Cleanup_Rules!$B$6:$B$60,MATCH(TRIM(LOWER(Raw_Export!C293)),Cleanup_Rules!$A$6:$A$60,0)),"UNMAPPED"))</f>
        <v>Cedar Ridge Apartments</v>
      </c>
      <c r="E293" s="19" t="str">
        <f aca="false">IF(A293="","",IFERROR(INDEX(Cleanup_Rules!$E$6:$E$60,MATCH(TRIM(LOWER(Raw_Export!E293)),Cleanup_Rules!$D$6:$D$60,0)),"UNMAPPED"))</f>
        <v>General Repair</v>
      </c>
      <c r="F293" s="19" t="str">
        <f aca="false">IF(A293="","",IFERROR(INDEX(Cleanup_Rules!$H$6:$H$60,MATCH(TRIM(LOWER(Raw_Export!F293)),Cleanup_Rules!$G$6:$G$60,0)),"UNMAPPED"))</f>
        <v>Routine</v>
      </c>
      <c r="G293" s="19" t="str">
        <f aca="false">IF(A293="","",IFERROR(INDEX(Cleanup_Rules!$K$6:$K$60,MATCH(TRIM(LOWER(Raw_Export!G293)),Cleanup_Rules!$J$6:$J$60,0)),"UNMAPPED"))</f>
        <v>In-house Maintenance</v>
      </c>
      <c r="H293" s="19" t="str">
        <f aca="false">IF(A293="","",IFERROR(INDEX(Cleanup_Rules!$N$6:$N$60,MATCH(TRIM(LOWER(Raw_Export!H293)),Cleanup_Rules!$M$6:$M$60,0)),"UNMAPPED"))</f>
        <v>Completed</v>
      </c>
      <c r="I293" s="32" t="n">
        <f aca="false">IF(OR(A293="",Raw_Export!I293=""),"",Raw_Export!I293)</f>
        <v>46285</v>
      </c>
      <c r="J293" s="34" t="n">
        <f aca="false">IF(A293="","",IF(Raw_Export!J293="",0,IF(ISNUMBER(Raw_Export!J293),Raw_Export!J293,VALUE(SUBSTITUTE(SUBSTITUTE(Raw_Export!J293,"$",""),",","")))))</f>
        <v>39.17</v>
      </c>
      <c r="K293" s="20" t="str">
        <f aca="false">IF(A293="","",IF(COUNTIF($A$6:A293,A293)&gt;1,"Duplicate",""))</f>
        <v/>
      </c>
      <c r="L293" s="19" t="str">
        <f aca="false">IF(A293="","",IF(AND(H293="Completed",I293=""),"No completion date",IF(AND(I293&lt;&gt;"",I293&lt;B293),"Completed before created","")))</f>
        <v/>
      </c>
      <c r="M293" s="20" t="str">
        <f aca="false">IF(A293="","",IF(K293="Duplicate","No","Yes"))</f>
        <v>Yes</v>
      </c>
      <c r="N293" s="20" t="n">
        <f aca="false">IF(OR(A293="",H293&lt;&gt;"Completed",L293&lt;&gt;""),"",I293-B293)</f>
        <v>1</v>
      </c>
      <c r="O293" s="20" t="n">
        <f aca="false">IF(A293="","",IFERROR(INDEX(Cleanup_Rules!$Q$6:$Q$8,MATCH(F293,Cleanup_Rules!$P$6:$P$8,0)),""))</f>
        <v>7</v>
      </c>
      <c r="P293" s="20" t="str">
        <f aca="false">IF(OR(N293="",O293=""),"",IF(N293&lt;=O293,"Yes","No"))</f>
        <v>Yes</v>
      </c>
      <c r="Q293" s="19" t="str">
        <f aca="false">IF(A293="","",MID(IF(NOT(EXACT(TRIM(Raw_Export!C293),D293))," · property","")&amp;IF(NOT(EXACT(TRIM(Raw_Export!E293),E293))," · category","")&amp;IF(NOT(EXACT(TRIM(Raw_Export!F293),F293))," · priority","")&amp;IF(NOT(EXACT(TRIM(Raw_Export!G293),G293))," · vendor","")&amp;IF(NOT(EXACT(TRIM(Raw_Export!H293),H293))," · status","")&amp;IF(ISTEXT(Raw_Export!J293)," · cost was text",""),4,200))</f>
        <v>priority</v>
      </c>
      <c r="R293" s="20" t="n">
        <f aca="false">IF(A293="","",IF(OR(LEN(Q293)&gt;0,K293&lt;&gt;"",L293&lt;&gt;""),1,0))</f>
        <v>1</v>
      </c>
    </row>
    <row r="294" customFormat="false" ht="15" hidden="false" customHeight="false" outlineLevel="0" collapsed="false">
      <c r="A294" s="19" t="str">
        <f aca="false">IF(Raw_Export!A294="","",Raw_Export!A294)</f>
        <v>WO-24652</v>
      </c>
      <c r="B294" s="32" t="n">
        <f aca="false">IF(A294="","",Raw_Export!B294)</f>
        <v>46285</v>
      </c>
      <c r="C294" s="33" t="n">
        <f aca="false">IF(A294="","",DATE(YEAR(B294),MONTH(B294),1))</f>
        <v>46266</v>
      </c>
      <c r="D294" s="19" t="str">
        <f aca="false">IF(A294="","",IFERROR(INDEX(Cleanup_Rules!$B$6:$B$60,MATCH(TRIM(LOWER(Raw_Export!C294)),Cleanup_Rules!$A$6:$A$60,0)),"UNMAPPED"))</f>
        <v>Cedar Ridge Apartments</v>
      </c>
      <c r="E294" s="19" t="str">
        <f aca="false">IF(A294="","",IFERROR(INDEX(Cleanup_Rules!$E$6:$E$60,MATCH(TRIM(LOWER(Raw_Export!E294)),Cleanup_Rules!$D$6:$D$60,0)),"UNMAPPED"))</f>
        <v>HVAC</v>
      </c>
      <c r="F294" s="19" t="str">
        <f aca="false">IF(A294="","",IFERROR(INDEX(Cleanup_Rules!$H$6:$H$60,MATCH(TRIM(LOWER(Raw_Export!F294)),Cleanup_Rules!$G$6:$G$60,0)),"UNMAPPED"))</f>
        <v>Routine</v>
      </c>
      <c r="G294" s="19" t="str">
        <f aca="false">IF(A294="","",IFERROR(INDEX(Cleanup_Rules!$K$6:$K$60,MATCH(TRIM(LOWER(Raw_Export!G294)),Cleanup_Rules!$J$6:$J$60,0)),"UNMAPPED"))</f>
        <v>In-house Maintenance</v>
      </c>
      <c r="H294" s="19" t="str">
        <f aca="false">IF(A294="","",IFERROR(INDEX(Cleanup_Rules!$N$6:$N$60,MATCH(TRIM(LOWER(Raw_Export!H294)),Cleanup_Rules!$M$6:$M$60,0)),"UNMAPPED"))</f>
        <v>Open</v>
      </c>
      <c r="I294" s="32" t="str">
        <f aca="false">IF(OR(A294="",Raw_Export!I294=""),"",Raw_Export!I294)</f>
        <v/>
      </c>
      <c r="J294" s="34" t="n">
        <f aca="false">IF(A294="","",IF(Raw_Export!J294="",0,IF(ISNUMBER(Raw_Export!J294),Raw_Export!J294,VALUE(SUBSTITUTE(SUBSTITUTE(Raw_Export!J294,"$",""),",","")))))</f>
        <v>157.74</v>
      </c>
      <c r="K294" s="20" t="str">
        <f aca="false">IF(A294="","",IF(COUNTIF($A$6:A294,A294)&gt;1,"Duplicate",""))</f>
        <v/>
      </c>
      <c r="L294" s="19" t="str">
        <f aca="false">IF(A294="","",IF(AND(H294="Completed",I294=""),"No completion date",IF(AND(I294&lt;&gt;"",I294&lt;B294),"Completed before created","")))</f>
        <v/>
      </c>
      <c r="M294" s="20" t="str">
        <f aca="false">IF(A294="","",IF(K294="Duplicate","No","Yes"))</f>
        <v>Yes</v>
      </c>
      <c r="N294" s="20" t="str">
        <f aca="false">IF(OR(A294="",H294&lt;&gt;"Completed",L294&lt;&gt;""),"",I294-B294)</f>
        <v/>
      </c>
      <c r="O294" s="20" t="n">
        <f aca="false">IF(A294="","",IFERROR(INDEX(Cleanup_Rules!$Q$6:$Q$8,MATCH(F294,Cleanup_Rules!$P$6:$P$8,0)),""))</f>
        <v>7</v>
      </c>
      <c r="P294" s="20" t="str">
        <f aca="false">IF(OR(N294="",O294=""),"",IF(N294&lt;=O294,"Yes","No"))</f>
        <v/>
      </c>
      <c r="Q294" s="19" t="str">
        <f aca="false">IF(A294="","",MID(IF(NOT(EXACT(TRIM(Raw_Export!C294),D294))," · property","")&amp;IF(NOT(EXACT(TRIM(Raw_Export!E294),E294))," · category","")&amp;IF(NOT(EXACT(TRIM(Raw_Export!F294),F294))," · priority","")&amp;IF(NOT(EXACT(TRIM(Raw_Export!G294),G294))," · vendor","")&amp;IF(NOT(EXACT(TRIM(Raw_Export!H294),H294))," · status","")&amp;IF(ISTEXT(Raw_Export!J294)," · cost was text",""),4,200))</f>
        <v>category · status</v>
      </c>
      <c r="R294" s="20" t="n">
        <f aca="false">IF(A294="","",IF(OR(LEN(Q294)&gt;0,K294&lt;&gt;"",L294&lt;&gt;""),1,0))</f>
        <v>1</v>
      </c>
    </row>
    <row r="295" customFormat="false" ht="15" hidden="false" customHeight="false" outlineLevel="0" collapsed="false">
      <c r="A295" s="19" t="str">
        <f aca="false">IF(Raw_Export!A295="","",Raw_Export!A295)</f>
        <v>WO-24654</v>
      </c>
      <c r="B295" s="32" t="n">
        <f aca="false">IF(A295="","",Raw_Export!B295)</f>
        <v>46285</v>
      </c>
      <c r="C295" s="33" t="n">
        <f aca="false">IF(A295="","",DATE(YEAR(B295),MONTH(B295),1))</f>
        <v>46266</v>
      </c>
      <c r="D295" s="19" t="str">
        <f aca="false">IF(A295="","",IFERROR(INDEX(Cleanup_Rules!$B$6:$B$60,MATCH(TRIM(LOWER(Raw_Export!C295)),Cleanup_Rules!$A$6:$A$60,0)),"UNMAPPED"))</f>
        <v>Cedar Ridge Apartments</v>
      </c>
      <c r="E295" s="19" t="str">
        <f aca="false">IF(A295="","",IFERROR(INDEX(Cleanup_Rules!$E$6:$E$60,MATCH(TRIM(LOWER(Raw_Export!E295)),Cleanup_Rules!$D$6:$D$60,0)),"UNMAPPED"))</f>
        <v>Appliance</v>
      </c>
      <c r="F295" s="19" t="str">
        <f aca="false">IF(A295="","",IFERROR(INDEX(Cleanup_Rules!$H$6:$H$60,MATCH(TRIM(LOWER(Raw_Export!F295)),Cleanup_Rules!$G$6:$G$60,0)),"UNMAPPED"))</f>
        <v>Routine</v>
      </c>
      <c r="G295" s="19" t="str">
        <f aca="false">IF(A295="","",IFERROR(INDEX(Cleanup_Rules!$K$6:$K$60,MATCH(TRIM(LOWER(Raw_Export!G295)),Cleanup_Rules!$J$6:$J$60,0)),"UNMAPPED"))</f>
        <v>In-house Maintenance</v>
      </c>
      <c r="H295" s="19" t="str">
        <f aca="false">IF(A295="","",IFERROR(INDEX(Cleanup_Rules!$N$6:$N$60,MATCH(TRIM(LOWER(Raw_Export!H295)),Cleanup_Rules!$M$6:$M$60,0)),"UNMAPPED"))</f>
        <v>Completed</v>
      </c>
      <c r="I295" s="32" t="n">
        <f aca="false">IF(OR(A295="",Raw_Export!I295=""),"",Raw_Export!I295)</f>
        <v>46291</v>
      </c>
      <c r="J295" s="34" t="n">
        <f aca="false">IF(A295="","",IF(Raw_Export!J295="",0,IF(ISNUMBER(Raw_Export!J295),Raw_Export!J295,VALUE(SUBSTITUTE(SUBSTITUTE(Raw_Export!J295,"$",""),",","")))))</f>
        <v>0</v>
      </c>
      <c r="K295" s="20" t="str">
        <f aca="false">IF(A295="","",IF(COUNTIF($A$6:A295,A295)&gt;1,"Duplicate",""))</f>
        <v/>
      </c>
      <c r="L295" s="19" t="str">
        <f aca="false">IF(A295="","",IF(AND(H295="Completed",I295=""),"No completion date",IF(AND(I295&lt;&gt;"",I295&lt;B295),"Completed before created","")))</f>
        <v/>
      </c>
      <c r="M295" s="20" t="str">
        <f aca="false">IF(A295="","",IF(K295="Duplicate","No","Yes"))</f>
        <v>Yes</v>
      </c>
      <c r="N295" s="20" t="n">
        <f aca="false">IF(OR(A295="",H295&lt;&gt;"Completed",L295&lt;&gt;""),"",I295-B295)</f>
        <v>6</v>
      </c>
      <c r="O295" s="20" t="n">
        <f aca="false">IF(A295="","",IFERROR(INDEX(Cleanup_Rules!$Q$6:$Q$8,MATCH(F295,Cleanup_Rules!$P$6:$P$8,0)),""))</f>
        <v>7</v>
      </c>
      <c r="P295" s="20" t="str">
        <f aca="false">IF(OR(N295="",O295=""),"",IF(N295&lt;=O295,"Yes","No"))</f>
        <v>Yes</v>
      </c>
      <c r="Q295" s="19" t="str">
        <f aca="false">IF(A295="","",MID(IF(NOT(EXACT(TRIM(Raw_Export!C295),D295))," · property","")&amp;IF(NOT(EXACT(TRIM(Raw_Export!E295),E295))," · category","")&amp;IF(NOT(EXACT(TRIM(Raw_Export!F295),F295))," · priority","")&amp;IF(NOT(EXACT(TRIM(Raw_Export!G295),G295))," · vendor","")&amp;IF(NOT(EXACT(TRIM(Raw_Export!H295),H295))," · status","")&amp;IF(ISTEXT(Raw_Export!J295)," · cost was text",""),4,200))</f>
        <v>vendor</v>
      </c>
      <c r="R295" s="20" t="n">
        <f aca="false">IF(A295="","",IF(OR(LEN(Q295)&gt;0,K295&lt;&gt;"",L295&lt;&gt;""),1,0))</f>
        <v>1</v>
      </c>
    </row>
    <row r="296" customFormat="false" ht="15" hidden="false" customHeight="false" outlineLevel="0" collapsed="false">
      <c r="A296" s="19" t="str">
        <f aca="false">IF(Raw_Export!A296="","",Raw_Export!A296)</f>
        <v>WO-24657</v>
      </c>
      <c r="B296" s="32" t="n">
        <f aca="false">IF(A296="","",Raw_Export!B296)</f>
        <v>46285</v>
      </c>
      <c r="C296" s="33" t="n">
        <f aca="false">IF(A296="","",DATE(YEAR(B296),MONTH(B296),1))</f>
        <v>46266</v>
      </c>
      <c r="D296" s="19" t="str">
        <f aca="false">IF(A296="","",IFERROR(INDEX(Cleanup_Rules!$B$6:$B$60,MATCH(TRIM(LOWER(Raw_Export!C296)),Cleanup_Rules!$A$6:$A$60,0)),"UNMAPPED"))</f>
        <v>Cedar Ridge Apartments</v>
      </c>
      <c r="E296" s="19" t="str">
        <f aca="false">IF(A296="","",IFERROR(INDEX(Cleanup_Rules!$E$6:$E$60,MATCH(TRIM(LOWER(Raw_Export!E296)),Cleanup_Rules!$D$6:$D$60,0)),"UNMAPPED"))</f>
        <v>HVAC</v>
      </c>
      <c r="F296" s="19" t="str">
        <f aca="false">IF(A296="","",IFERROR(INDEX(Cleanup_Rules!$H$6:$H$60,MATCH(TRIM(LOWER(Raw_Export!F296)),Cleanup_Rules!$G$6:$G$60,0)),"UNMAPPED"))</f>
        <v>Urgent</v>
      </c>
      <c r="G296" s="19" t="str">
        <f aca="false">IF(A296="","",IFERROR(INDEX(Cleanup_Rules!$K$6:$K$60,MATCH(TRIM(LOWER(Raw_Export!G296)),Cleanup_Rules!$J$6:$J$60,0)),"UNMAPPED"))</f>
        <v>CoolAir HVAC</v>
      </c>
      <c r="H296" s="19" t="str">
        <f aca="false">IF(A296="","",IFERROR(INDEX(Cleanup_Rules!$N$6:$N$60,MATCH(TRIM(LOWER(Raw_Export!H296)),Cleanup_Rules!$M$6:$M$60,0)),"UNMAPPED"))</f>
        <v>Completed</v>
      </c>
      <c r="I296" s="32" t="n">
        <f aca="false">IF(OR(A296="",Raw_Export!I296=""),"",Raw_Export!I296)</f>
        <v>46294</v>
      </c>
      <c r="J296" s="34" t="n">
        <f aca="false">IF(A296="","",IF(Raw_Export!J296="",0,IF(ISNUMBER(Raw_Export!J296),Raw_Export!J296,VALUE(SUBSTITUTE(SUBSTITUTE(Raw_Export!J296,"$",""),",","")))))</f>
        <v>692.78</v>
      </c>
      <c r="K296" s="20" t="str">
        <f aca="false">IF(A296="","",IF(COUNTIF($A$6:A296,A296)&gt;1,"Duplicate",""))</f>
        <v/>
      </c>
      <c r="L296" s="19" t="str">
        <f aca="false">IF(A296="","",IF(AND(H296="Completed",I296=""),"No completion date",IF(AND(I296&lt;&gt;"",I296&lt;B296),"Completed before created","")))</f>
        <v/>
      </c>
      <c r="M296" s="20" t="str">
        <f aca="false">IF(A296="","",IF(K296="Duplicate","No","Yes"))</f>
        <v>Yes</v>
      </c>
      <c r="N296" s="20" t="n">
        <f aca="false">IF(OR(A296="",H296&lt;&gt;"Completed",L296&lt;&gt;""),"",I296-B296)</f>
        <v>9</v>
      </c>
      <c r="O296" s="20" t="n">
        <f aca="false">IF(A296="","",IFERROR(INDEX(Cleanup_Rules!$Q$6:$Q$8,MATCH(F296,Cleanup_Rules!$P$6:$P$8,0)),""))</f>
        <v>3</v>
      </c>
      <c r="P296" s="20" t="str">
        <f aca="false">IF(OR(N296="",O296=""),"",IF(N296&lt;=O296,"Yes","No"))</f>
        <v>No</v>
      </c>
      <c r="Q296" s="19" t="str">
        <f aca="false">IF(A296="","",MID(IF(NOT(EXACT(TRIM(Raw_Export!C296),D296))," · property","")&amp;IF(NOT(EXACT(TRIM(Raw_Export!E296),E296))," · category","")&amp;IF(NOT(EXACT(TRIM(Raw_Export!F296),F296))," · priority","")&amp;IF(NOT(EXACT(TRIM(Raw_Export!G296),G296))," · vendor","")&amp;IF(NOT(EXACT(TRIM(Raw_Export!H296),H296))," · status","")&amp;IF(ISTEXT(Raw_Export!J296)," · cost was text",""),4,200))</f>
        <v>cost was text</v>
      </c>
      <c r="R296" s="20" t="n">
        <f aca="false">IF(A296="","",IF(OR(LEN(Q296)&gt;0,K296&lt;&gt;"",L296&lt;&gt;""),1,0))</f>
        <v>1</v>
      </c>
    </row>
    <row r="297" customFormat="false" ht="15" hidden="false" customHeight="false" outlineLevel="0" collapsed="false">
      <c r="A297" s="19" t="str">
        <f aca="false">IF(Raw_Export!A297="","",Raw_Export!A297)</f>
        <v>WO-24658</v>
      </c>
      <c r="B297" s="32" t="n">
        <f aca="false">IF(A297="","",Raw_Export!B297)</f>
        <v>46285</v>
      </c>
      <c r="C297" s="33" t="n">
        <f aca="false">IF(A297="","",DATE(YEAR(B297),MONTH(B297),1))</f>
        <v>46266</v>
      </c>
      <c r="D297" s="19" t="str">
        <f aca="false">IF(A297="","",IFERROR(INDEX(Cleanup_Rules!$B$6:$B$60,MATCH(TRIM(LOWER(Raw_Export!C297)),Cleanup_Rules!$A$6:$A$60,0)),"UNMAPPED"))</f>
        <v>Cedar Ridge Apartments</v>
      </c>
      <c r="E297" s="19" t="str">
        <f aca="false">IF(A297="","",IFERROR(INDEX(Cleanup_Rules!$E$6:$E$60,MATCH(TRIM(LOWER(Raw_Export!E297)),Cleanup_Rules!$D$6:$D$60,0)),"UNMAPPED"))</f>
        <v>Plumbing</v>
      </c>
      <c r="F297" s="19" t="str">
        <f aca="false">IF(A297="","",IFERROR(INDEX(Cleanup_Rules!$H$6:$H$60,MATCH(TRIM(LOWER(Raw_Export!F297)),Cleanup_Rules!$G$6:$G$60,0)),"UNMAPPED"))</f>
        <v>Emergency</v>
      </c>
      <c r="G297" s="19" t="str">
        <f aca="false">IF(A297="","",IFERROR(INDEX(Cleanup_Rules!$K$6:$K$60,MATCH(TRIM(LOWER(Raw_Export!G297)),Cleanup_Rules!$J$6:$J$60,0)),"UNMAPPED"))</f>
        <v>In-house Maintenance</v>
      </c>
      <c r="H297" s="19" t="str">
        <f aca="false">IF(A297="","",IFERROR(INDEX(Cleanup_Rules!$N$6:$N$60,MATCH(TRIM(LOWER(Raw_Export!H297)),Cleanup_Rules!$M$6:$M$60,0)),"UNMAPPED"))</f>
        <v>Completed</v>
      </c>
      <c r="I297" s="32" t="n">
        <f aca="false">IF(OR(A297="",Raw_Export!I297=""),"",Raw_Export!I297)</f>
        <v>46285</v>
      </c>
      <c r="J297" s="34" t="n">
        <f aca="false">IF(A297="","",IF(Raw_Export!J297="",0,IF(ISNUMBER(Raw_Export!J297),Raw_Export!J297,VALUE(SUBSTITUTE(SUBSTITUTE(Raw_Export!J297,"$",""),",","")))))</f>
        <v>90.53</v>
      </c>
      <c r="K297" s="20" t="str">
        <f aca="false">IF(A297="","",IF(COUNTIF($A$6:A297,A297)&gt;1,"Duplicate",""))</f>
        <v/>
      </c>
      <c r="L297" s="19" t="str">
        <f aca="false">IF(A297="","",IF(AND(H297="Completed",I297=""),"No completion date",IF(AND(I297&lt;&gt;"",I297&lt;B297),"Completed before created","")))</f>
        <v/>
      </c>
      <c r="M297" s="20" t="str">
        <f aca="false">IF(A297="","",IF(K297="Duplicate","No","Yes"))</f>
        <v>Yes</v>
      </c>
      <c r="N297" s="20" t="n">
        <f aca="false">IF(OR(A297="",H297&lt;&gt;"Completed",L297&lt;&gt;""),"",I297-B297)</f>
        <v>0</v>
      </c>
      <c r="O297" s="20" t="n">
        <f aca="false">IF(A297="","",IFERROR(INDEX(Cleanup_Rules!$Q$6:$Q$8,MATCH(F297,Cleanup_Rules!$P$6:$P$8,0)),""))</f>
        <v>1</v>
      </c>
      <c r="P297" s="20" t="str">
        <f aca="false">IF(OR(N297="",O297=""),"",IF(N297&lt;=O297,"Yes","No"))</f>
        <v>Yes</v>
      </c>
      <c r="Q297" s="19" t="str">
        <f aca="false">IF(A297="","",MID(IF(NOT(EXACT(TRIM(Raw_Export!C297),D297))," · property","")&amp;IF(NOT(EXACT(TRIM(Raw_Export!E297),E297))," · category","")&amp;IF(NOT(EXACT(TRIM(Raw_Export!F297),F297))," · priority","")&amp;IF(NOT(EXACT(TRIM(Raw_Export!G297),G297))," · vendor","")&amp;IF(NOT(EXACT(TRIM(Raw_Export!H297),H297))," · status","")&amp;IF(ISTEXT(Raw_Export!J297)," · cost was text",""),4,200))</f>
        <v/>
      </c>
      <c r="R297" s="20" t="n">
        <f aca="false">IF(A297="","",IF(OR(LEN(Q297)&gt;0,K297&lt;&gt;"",L297&lt;&gt;""),1,0))</f>
        <v>0</v>
      </c>
    </row>
    <row r="298" customFormat="false" ht="15" hidden="false" customHeight="false" outlineLevel="0" collapsed="false">
      <c r="A298" s="19" t="str">
        <f aca="false">IF(Raw_Export!A298="","",Raw_Export!A298)</f>
        <v>WO-24661</v>
      </c>
      <c r="B298" s="32" t="n">
        <f aca="false">IF(A298="","",Raw_Export!B298)</f>
        <v>46285</v>
      </c>
      <c r="C298" s="33" t="n">
        <f aca="false">IF(A298="","",DATE(YEAR(B298),MONTH(B298),1))</f>
        <v>46266</v>
      </c>
      <c r="D298" s="19" t="str">
        <f aca="false">IF(A298="","",IFERROR(INDEX(Cleanup_Rules!$B$6:$B$60,MATCH(TRIM(LOWER(Raw_Export!C298)),Cleanup_Rules!$A$6:$A$60,0)),"UNMAPPED"))</f>
        <v>Cedar Ridge Apartments</v>
      </c>
      <c r="E298" s="19" t="str">
        <f aca="false">IF(A298="","",IFERROR(INDEX(Cleanup_Rules!$E$6:$E$60,MATCH(TRIM(LOWER(Raw_Export!E298)),Cleanup_Rules!$D$6:$D$60,0)),"UNMAPPED"))</f>
        <v>HVAC</v>
      </c>
      <c r="F298" s="19" t="str">
        <f aca="false">IF(A298="","",IFERROR(INDEX(Cleanup_Rules!$H$6:$H$60,MATCH(TRIM(LOWER(Raw_Export!F298)),Cleanup_Rules!$G$6:$G$60,0)),"UNMAPPED"))</f>
        <v>Urgent</v>
      </c>
      <c r="G298" s="19" t="str">
        <f aca="false">IF(A298="","",IFERROR(INDEX(Cleanup_Rules!$K$6:$K$60,MATCH(TRIM(LOWER(Raw_Export!G298)),Cleanup_Rules!$J$6:$J$60,0)),"UNMAPPED"))</f>
        <v>CoolAir HVAC</v>
      </c>
      <c r="H298" s="19" t="str">
        <f aca="false">IF(A298="","",IFERROR(INDEX(Cleanup_Rules!$N$6:$N$60,MATCH(TRIM(LOWER(Raw_Export!H298)),Cleanup_Rules!$M$6:$M$60,0)),"UNMAPPED"))</f>
        <v>Completed</v>
      </c>
      <c r="I298" s="32" t="n">
        <f aca="false">IF(OR(A298="",Raw_Export!I298=""),"",Raw_Export!I298)</f>
        <v>46287</v>
      </c>
      <c r="J298" s="34" t="n">
        <f aca="false">IF(A298="","",IF(Raw_Export!J298="",0,IF(ISNUMBER(Raw_Export!J298),Raw_Export!J298,VALUE(SUBSTITUTE(SUBSTITUTE(Raw_Export!J298,"$",""),",","")))))</f>
        <v>539.05</v>
      </c>
      <c r="K298" s="20" t="str">
        <f aca="false">IF(A298="","",IF(COUNTIF($A$6:A298,A298)&gt;1,"Duplicate",""))</f>
        <v/>
      </c>
      <c r="L298" s="19" t="str">
        <f aca="false">IF(A298="","",IF(AND(H298="Completed",I298=""),"No completion date",IF(AND(I298&lt;&gt;"",I298&lt;B298),"Completed before created","")))</f>
        <v/>
      </c>
      <c r="M298" s="20" t="str">
        <f aca="false">IF(A298="","",IF(K298="Duplicate","No","Yes"))</f>
        <v>Yes</v>
      </c>
      <c r="N298" s="20" t="n">
        <f aca="false">IF(OR(A298="",H298&lt;&gt;"Completed",L298&lt;&gt;""),"",I298-B298)</f>
        <v>2</v>
      </c>
      <c r="O298" s="20" t="n">
        <f aca="false">IF(A298="","",IFERROR(INDEX(Cleanup_Rules!$Q$6:$Q$8,MATCH(F298,Cleanup_Rules!$P$6:$P$8,0)),""))</f>
        <v>3</v>
      </c>
      <c r="P298" s="20" t="str">
        <f aca="false">IF(OR(N298="",O298=""),"",IF(N298&lt;=O298,"Yes","No"))</f>
        <v>Yes</v>
      </c>
      <c r="Q298" s="19" t="str">
        <f aca="false">IF(A298="","",MID(IF(NOT(EXACT(TRIM(Raw_Export!C298),D298))," · property","")&amp;IF(NOT(EXACT(TRIM(Raw_Export!E298),E298))," · category","")&amp;IF(NOT(EXACT(TRIM(Raw_Export!F298),F298))," · priority","")&amp;IF(NOT(EXACT(TRIM(Raw_Export!G298),G298))," · vendor","")&amp;IF(NOT(EXACT(TRIM(Raw_Export!H298),H298))," · status","")&amp;IF(ISTEXT(Raw_Export!J298)," · cost was text",""),4,200))</f>
        <v>property · vendor</v>
      </c>
      <c r="R298" s="20" t="n">
        <f aca="false">IF(A298="","",IF(OR(LEN(Q298)&gt;0,K298&lt;&gt;"",L298&lt;&gt;""),1,0))</f>
        <v>1</v>
      </c>
    </row>
    <row r="299" customFormat="false" ht="15" hidden="false" customHeight="false" outlineLevel="0" collapsed="false">
      <c r="A299" s="19" t="str">
        <f aca="false">IF(Raw_Export!A299="","",Raw_Export!A299)</f>
        <v>WO-24664</v>
      </c>
      <c r="B299" s="32" t="n">
        <f aca="false">IF(A299="","",Raw_Export!B299)</f>
        <v>46286</v>
      </c>
      <c r="C299" s="33" t="n">
        <f aca="false">IF(A299="","",DATE(YEAR(B299),MONTH(B299),1))</f>
        <v>46266</v>
      </c>
      <c r="D299" s="19" t="str">
        <f aca="false">IF(A299="","",IFERROR(INDEX(Cleanup_Rules!$B$6:$B$60,MATCH(TRIM(LOWER(Raw_Export!C299)),Cleanup_Rules!$A$6:$A$60,0)),"UNMAPPED"))</f>
        <v>Oakview Apartments</v>
      </c>
      <c r="E299" s="19" t="str">
        <f aca="false">IF(A299="","",IFERROR(INDEX(Cleanup_Rules!$E$6:$E$60,MATCH(TRIM(LOWER(Raw_Export!E299)),Cleanup_Rules!$D$6:$D$60,0)),"UNMAPPED"))</f>
        <v>Appliance</v>
      </c>
      <c r="F299" s="19" t="str">
        <f aca="false">IF(A299="","",IFERROR(INDEX(Cleanup_Rules!$H$6:$H$60,MATCH(TRIM(LOWER(Raw_Export!F299)),Cleanup_Rules!$G$6:$G$60,0)),"UNMAPPED"))</f>
        <v>Routine</v>
      </c>
      <c r="G299" s="19" t="str">
        <f aca="false">IF(A299="","",IFERROR(INDEX(Cleanup_Rules!$K$6:$K$60,MATCH(TRIM(LOWER(Raw_Export!G299)),Cleanup_Rules!$J$6:$J$60,0)),"UNMAPPED"))</f>
        <v>In-house Maintenance</v>
      </c>
      <c r="H299" s="19" t="str">
        <f aca="false">IF(A299="","",IFERROR(INDEX(Cleanup_Rules!$N$6:$N$60,MATCH(TRIM(LOWER(Raw_Export!H299)),Cleanup_Rules!$M$6:$M$60,0)),"UNMAPPED"))</f>
        <v>Completed</v>
      </c>
      <c r="I299" s="32" t="n">
        <f aca="false">IF(OR(A299="",Raw_Export!I299=""),"",Raw_Export!I299)</f>
        <v>46291</v>
      </c>
      <c r="J299" s="34" t="n">
        <f aca="false">IF(A299="","",IF(Raw_Export!J299="",0,IF(ISNUMBER(Raw_Export!J299),Raw_Export!J299,VALUE(SUBSTITUTE(SUBSTITUTE(Raw_Export!J299,"$",""),",","")))))</f>
        <v>138.39</v>
      </c>
      <c r="K299" s="20" t="str">
        <f aca="false">IF(A299="","",IF(COUNTIF($A$6:A299,A299)&gt;1,"Duplicate",""))</f>
        <v/>
      </c>
      <c r="L299" s="19" t="str">
        <f aca="false">IF(A299="","",IF(AND(H299="Completed",I299=""),"No completion date",IF(AND(I299&lt;&gt;"",I299&lt;B299),"Completed before created","")))</f>
        <v/>
      </c>
      <c r="M299" s="20" t="str">
        <f aca="false">IF(A299="","",IF(K299="Duplicate","No","Yes"))</f>
        <v>Yes</v>
      </c>
      <c r="N299" s="20" t="n">
        <f aca="false">IF(OR(A299="",H299&lt;&gt;"Completed",L299&lt;&gt;""),"",I299-B299)</f>
        <v>5</v>
      </c>
      <c r="O299" s="20" t="n">
        <f aca="false">IF(A299="","",IFERROR(INDEX(Cleanup_Rules!$Q$6:$Q$8,MATCH(F299,Cleanup_Rules!$P$6:$P$8,0)),""))</f>
        <v>7</v>
      </c>
      <c r="P299" s="20" t="str">
        <f aca="false">IF(OR(N299="",O299=""),"",IF(N299&lt;=O299,"Yes","No"))</f>
        <v>Yes</v>
      </c>
      <c r="Q299" s="19" t="str">
        <f aca="false">IF(A299="","",MID(IF(NOT(EXACT(TRIM(Raw_Export!C299),D299))," · property","")&amp;IF(NOT(EXACT(TRIM(Raw_Export!E299),E299))," · category","")&amp;IF(NOT(EXACT(TRIM(Raw_Export!F299),F299))," · priority","")&amp;IF(NOT(EXACT(TRIM(Raw_Export!G299),G299))," · vendor","")&amp;IF(NOT(EXACT(TRIM(Raw_Export!H299),H299))," · status","")&amp;IF(ISTEXT(Raw_Export!J299)," · cost was text",""),4,200))</f>
        <v>cost was text</v>
      </c>
      <c r="R299" s="20" t="n">
        <f aca="false">IF(A299="","",IF(OR(LEN(Q299)&gt;0,K299&lt;&gt;"",L299&lt;&gt;""),1,0))</f>
        <v>1</v>
      </c>
    </row>
    <row r="300" customFormat="false" ht="15" hidden="false" customHeight="false" outlineLevel="0" collapsed="false">
      <c r="A300" s="19" t="str">
        <f aca="false">IF(Raw_Export!A300="","",Raw_Export!A300)</f>
        <v>WO-24666</v>
      </c>
      <c r="B300" s="32" t="n">
        <f aca="false">IF(A300="","",Raw_Export!B300)</f>
        <v>46286</v>
      </c>
      <c r="C300" s="33" t="n">
        <f aca="false">IF(A300="","",DATE(YEAR(B300),MONTH(B300),1))</f>
        <v>46266</v>
      </c>
      <c r="D300" s="19" t="str">
        <f aca="false">IF(A300="","",IFERROR(INDEX(Cleanup_Rules!$B$6:$B$60,MATCH(TRIM(LOWER(Raw_Export!C300)),Cleanup_Rules!$A$6:$A$60,0)),"UNMAPPED"))</f>
        <v>Mill Creek Townhomes</v>
      </c>
      <c r="E300" s="19" t="str">
        <f aca="false">IF(A300="","",IFERROR(INDEX(Cleanup_Rules!$E$6:$E$60,MATCH(TRIM(LOWER(Raw_Export!E300)),Cleanup_Rules!$D$6:$D$60,0)),"UNMAPPED"))</f>
        <v>Plumbing</v>
      </c>
      <c r="F300" s="19" t="str">
        <f aca="false">IF(A300="","",IFERROR(INDEX(Cleanup_Rules!$H$6:$H$60,MATCH(TRIM(LOWER(Raw_Export!F300)),Cleanup_Rules!$G$6:$G$60,0)),"UNMAPPED"))</f>
        <v>Urgent</v>
      </c>
      <c r="G300" s="19" t="str">
        <f aca="false">IF(A300="","",IFERROR(INDEX(Cleanup_Rules!$K$6:$K$60,MATCH(TRIM(LOWER(Raw_Export!G300)),Cleanup_Rules!$J$6:$J$60,0)),"UNMAPPED"))</f>
        <v>FastFlow Plumbing</v>
      </c>
      <c r="H300" s="19" t="str">
        <f aca="false">IF(A300="","",IFERROR(INDEX(Cleanup_Rules!$N$6:$N$60,MATCH(TRIM(LOWER(Raw_Export!H300)),Cleanup_Rules!$M$6:$M$60,0)),"UNMAPPED"))</f>
        <v>Completed</v>
      </c>
      <c r="I300" s="32" t="n">
        <f aca="false">IF(OR(A300="",Raw_Export!I300=""),"",Raw_Export!I300)</f>
        <v>46294</v>
      </c>
      <c r="J300" s="34" t="n">
        <f aca="false">IF(A300="","",IF(Raw_Export!J300="",0,IF(ISNUMBER(Raw_Export!J300),Raw_Export!J300,VALUE(SUBSTITUTE(SUBSTITUTE(Raw_Export!J300,"$",""),",","")))))</f>
        <v>840.58</v>
      </c>
      <c r="K300" s="20" t="str">
        <f aca="false">IF(A300="","",IF(COUNTIF($A$6:A300,A300)&gt;1,"Duplicate",""))</f>
        <v/>
      </c>
      <c r="L300" s="19" t="str">
        <f aca="false">IF(A300="","",IF(AND(H300="Completed",I300=""),"No completion date",IF(AND(I300&lt;&gt;"",I300&lt;B300),"Completed before created","")))</f>
        <v/>
      </c>
      <c r="M300" s="20" t="str">
        <f aca="false">IF(A300="","",IF(K300="Duplicate","No","Yes"))</f>
        <v>Yes</v>
      </c>
      <c r="N300" s="20" t="n">
        <f aca="false">IF(OR(A300="",H300&lt;&gt;"Completed",L300&lt;&gt;""),"",I300-B300)</f>
        <v>8</v>
      </c>
      <c r="O300" s="20" t="n">
        <f aca="false">IF(A300="","",IFERROR(INDEX(Cleanup_Rules!$Q$6:$Q$8,MATCH(F300,Cleanup_Rules!$P$6:$P$8,0)),""))</f>
        <v>3</v>
      </c>
      <c r="P300" s="20" t="str">
        <f aca="false">IF(OR(N300="",O300=""),"",IF(N300&lt;=O300,"Yes","No"))</f>
        <v>No</v>
      </c>
      <c r="Q300" s="19" t="str">
        <f aca="false">IF(A300="","",MID(IF(NOT(EXACT(TRIM(Raw_Export!C300),D300))," · property","")&amp;IF(NOT(EXACT(TRIM(Raw_Export!E300),E300))," · category","")&amp;IF(NOT(EXACT(TRIM(Raw_Export!F300),F300))," · priority","")&amp;IF(NOT(EXACT(TRIM(Raw_Export!G300),G300))," · vendor","")&amp;IF(NOT(EXACT(TRIM(Raw_Export!H300),H300))," · status","")&amp;IF(ISTEXT(Raw_Export!J300)," · cost was text",""),4,200))</f>
        <v>status</v>
      </c>
      <c r="R300" s="20" t="n">
        <f aca="false">IF(A300="","",IF(OR(LEN(Q300)&gt;0,K300&lt;&gt;"",L300&lt;&gt;""),1,0))</f>
        <v>1</v>
      </c>
    </row>
    <row r="301" customFormat="false" ht="15" hidden="false" customHeight="false" outlineLevel="0" collapsed="false">
      <c r="A301" s="19" t="str">
        <f aca="false">IF(Raw_Export!A301="","",Raw_Export!A301)</f>
        <v>WO-24668</v>
      </c>
      <c r="B301" s="32" t="n">
        <f aca="false">IF(A301="","",Raw_Export!B301)</f>
        <v>46286</v>
      </c>
      <c r="C301" s="33" t="n">
        <f aca="false">IF(A301="","",DATE(YEAR(B301),MONTH(B301),1))</f>
        <v>46266</v>
      </c>
      <c r="D301" s="19" t="str">
        <f aca="false">IF(A301="","",IFERROR(INDEX(Cleanup_Rules!$B$6:$B$60,MATCH(TRIM(LOWER(Raw_Export!C301)),Cleanup_Rules!$A$6:$A$60,0)),"UNMAPPED"))</f>
        <v>Mill Creek Townhomes</v>
      </c>
      <c r="E301" s="19" t="str">
        <f aca="false">IF(A301="","",IFERROR(INDEX(Cleanup_Rules!$E$6:$E$60,MATCH(TRIM(LOWER(Raw_Export!E301)),Cleanup_Rules!$D$6:$D$60,0)),"UNMAPPED"))</f>
        <v>Electrical</v>
      </c>
      <c r="F301" s="19" t="str">
        <f aca="false">IF(A301="","",IFERROR(INDEX(Cleanup_Rules!$H$6:$H$60,MATCH(TRIM(LOWER(Raw_Export!F301)),Cleanup_Rules!$G$6:$G$60,0)),"UNMAPPED"))</f>
        <v>Routine</v>
      </c>
      <c r="G301" s="19" t="str">
        <f aca="false">IF(A301="","",IFERROR(INDEX(Cleanup_Rules!$K$6:$K$60,MATCH(TRIM(LOWER(Raw_Export!G301)),Cleanup_Rules!$J$6:$J$60,0)),"UNMAPPED"))</f>
        <v>Bright Spark Electric</v>
      </c>
      <c r="H301" s="19" t="str">
        <f aca="false">IF(A301="","",IFERROR(INDEX(Cleanup_Rules!$N$6:$N$60,MATCH(TRIM(LOWER(Raw_Export!H301)),Cleanup_Rules!$M$6:$M$60,0)),"UNMAPPED"))</f>
        <v>Completed</v>
      </c>
      <c r="I301" s="32" t="n">
        <f aca="false">IF(OR(A301="",Raw_Export!I301=""),"",Raw_Export!I301)</f>
        <v>46289</v>
      </c>
      <c r="J301" s="34" t="n">
        <f aca="false">IF(A301="","",IF(Raw_Export!J301="",0,IF(ISNUMBER(Raw_Export!J301),Raw_Export!J301,VALUE(SUBSTITUTE(SUBSTITUTE(Raw_Export!J301,"$",""),",","")))))</f>
        <v>229.8</v>
      </c>
      <c r="K301" s="20" t="str">
        <f aca="false">IF(A301="","",IF(COUNTIF($A$6:A301,A301)&gt;1,"Duplicate",""))</f>
        <v/>
      </c>
      <c r="L301" s="19" t="str">
        <f aca="false">IF(A301="","",IF(AND(H301="Completed",I301=""),"No completion date",IF(AND(I301&lt;&gt;"",I301&lt;B301),"Completed before created","")))</f>
        <v/>
      </c>
      <c r="M301" s="20" t="str">
        <f aca="false">IF(A301="","",IF(K301="Duplicate","No","Yes"))</f>
        <v>Yes</v>
      </c>
      <c r="N301" s="20" t="n">
        <f aca="false">IF(OR(A301="",H301&lt;&gt;"Completed",L301&lt;&gt;""),"",I301-B301)</f>
        <v>3</v>
      </c>
      <c r="O301" s="20" t="n">
        <f aca="false">IF(A301="","",IFERROR(INDEX(Cleanup_Rules!$Q$6:$Q$8,MATCH(F301,Cleanup_Rules!$P$6:$P$8,0)),""))</f>
        <v>7</v>
      </c>
      <c r="P301" s="20" t="str">
        <f aca="false">IF(OR(N301="",O301=""),"",IF(N301&lt;=O301,"Yes","No"))</f>
        <v>Yes</v>
      </c>
      <c r="Q301" s="19" t="str">
        <f aca="false">IF(A301="","",MID(IF(NOT(EXACT(TRIM(Raw_Export!C301),D301))," · property","")&amp;IF(NOT(EXACT(TRIM(Raw_Export!E301),E301))," · category","")&amp;IF(NOT(EXACT(TRIM(Raw_Export!F301),F301))," · priority","")&amp;IF(NOT(EXACT(TRIM(Raw_Export!G301),G301))," · vendor","")&amp;IF(NOT(EXACT(TRIM(Raw_Export!H301),H301))," · status","")&amp;IF(ISTEXT(Raw_Export!J301)," · cost was text",""),4,200))</f>
        <v>vendor · status</v>
      </c>
      <c r="R301" s="20" t="n">
        <f aca="false">IF(A301="","",IF(OR(LEN(Q301)&gt;0,K301&lt;&gt;"",L301&lt;&gt;""),1,0))</f>
        <v>1</v>
      </c>
    </row>
    <row r="302" customFormat="false" ht="15" hidden="false" customHeight="false" outlineLevel="0" collapsed="false">
      <c r="A302" s="19" t="str">
        <f aca="false">IF(Raw_Export!A302="","",Raw_Export!A302)</f>
        <v>WO-24669</v>
      </c>
      <c r="B302" s="32" t="n">
        <f aca="false">IF(A302="","",Raw_Export!B302)</f>
        <v>46286</v>
      </c>
      <c r="C302" s="33" t="n">
        <f aca="false">IF(A302="","",DATE(YEAR(B302),MONTH(B302),1))</f>
        <v>46266</v>
      </c>
      <c r="D302" s="19" t="str">
        <f aca="false">IF(A302="","",IFERROR(INDEX(Cleanup_Rules!$B$6:$B$60,MATCH(TRIM(LOWER(Raw_Export!C302)),Cleanup_Rules!$A$6:$A$60,0)),"UNMAPPED"))</f>
        <v>Cedar Ridge Apartments</v>
      </c>
      <c r="E302" s="19" t="str">
        <f aca="false">IF(A302="","",IFERROR(INDEX(Cleanup_Rules!$E$6:$E$60,MATCH(TRIM(LOWER(Raw_Export!E302)),Cleanup_Rules!$D$6:$D$60,0)),"UNMAPPED"))</f>
        <v>Plumbing</v>
      </c>
      <c r="F302" s="19" t="str">
        <f aca="false">IF(A302="","",IFERROR(INDEX(Cleanup_Rules!$H$6:$H$60,MATCH(TRIM(LOWER(Raw_Export!F302)),Cleanup_Rules!$G$6:$G$60,0)),"UNMAPPED"))</f>
        <v>Emergency</v>
      </c>
      <c r="G302" s="19" t="str">
        <f aca="false">IF(A302="","",IFERROR(INDEX(Cleanup_Rules!$K$6:$K$60,MATCH(TRIM(LOWER(Raw_Export!G302)),Cleanup_Rules!$J$6:$J$60,0)),"UNMAPPED"))</f>
        <v>In-house Maintenance</v>
      </c>
      <c r="H302" s="19" t="str">
        <f aca="false">IF(A302="","",IFERROR(INDEX(Cleanup_Rules!$N$6:$N$60,MATCH(TRIM(LOWER(Raw_Export!H302)),Cleanup_Rules!$M$6:$M$60,0)),"UNMAPPED"))</f>
        <v>Completed</v>
      </c>
      <c r="I302" s="32" t="n">
        <f aca="false">IF(OR(A302="",Raw_Export!I302=""),"",Raw_Export!I302)</f>
        <v>46286</v>
      </c>
      <c r="J302" s="34" t="n">
        <f aca="false">IF(A302="","",IF(Raw_Export!J302="",0,IF(ISNUMBER(Raw_Export!J302),Raw_Export!J302,VALUE(SUBSTITUTE(SUBSTITUTE(Raw_Export!J302,"$",""),",","")))))</f>
        <v>139.85</v>
      </c>
      <c r="K302" s="20" t="str">
        <f aca="false">IF(A302="","",IF(COUNTIF($A$6:A302,A302)&gt;1,"Duplicate",""))</f>
        <v/>
      </c>
      <c r="L302" s="19" t="str">
        <f aca="false">IF(A302="","",IF(AND(H302="Completed",I302=""),"No completion date",IF(AND(I302&lt;&gt;"",I302&lt;B302),"Completed before created","")))</f>
        <v/>
      </c>
      <c r="M302" s="20" t="str">
        <f aca="false">IF(A302="","",IF(K302="Duplicate","No","Yes"))</f>
        <v>Yes</v>
      </c>
      <c r="N302" s="20" t="n">
        <f aca="false">IF(OR(A302="",H302&lt;&gt;"Completed",L302&lt;&gt;""),"",I302-B302)</f>
        <v>0</v>
      </c>
      <c r="O302" s="20" t="n">
        <f aca="false">IF(A302="","",IFERROR(INDEX(Cleanup_Rules!$Q$6:$Q$8,MATCH(F302,Cleanup_Rules!$P$6:$P$8,0)),""))</f>
        <v>1</v>
      </c>
      <c r="P302" s="20" t="str">
        <f aca="false">IF(OR(N302="",O302=""),"",IF(N302&lt;=O302,"Yes","No"))</f>
        <v>Yes</v>
      </c>
      <c r="Q302" s="19" t="str">
        <f aca="false">IF(A302="","",MID(IF(NOT(EXACT(TRIM(Raw_Export!C302),D302))," · property","")&amp;IF(NOT(EXACT(TRIM(Raw_Export!E302),E302))," · category","")&amp;IF(NOT(EXACT(TRIM(Raw_Export!F302),F302))," · priority","")&amp;IF(NOT(EXACT(TRIM(Raw_Export!G302),G302))," · vendor","")&amp;IF(NOT(EXACT(TRIM(Raw_Export!H302),H302))," · status","")&amp;IF(ISTEXT(Raw_Export!J302)," · cost was text",""),4,200))</f>
        <v/>
      </c>
      <c r="R302" s="20" t="n">
        <f aca="false">IF(A302="","",IF(OR(LEN(Q302)&gt;0,K302&lt;&gt;"",L302&lt;&gt;""),1,0))</f>
        <v>0</v>
      </c>
    </row>
    <row r="303" customFormat="false" ht="15" hidden="false" customHeight="false" outlineLevel="0" collapsed="false">
      <c r="A303" s="19" t="str">
        <f aca="false">IF(Raw_Export!A303="","",Raw_Export!A303)</f>
        <v>WO-24672</v>
      </c>
      <c r="B303" s="32" t="n">
        <f aca="false">IF(A303="","",Raw_Export!B303)</f>
        <v>46287</v>
      </c>
      <c r="C303" s="33" t="n">
        <f aca="false">IF(A303="","",DATE(YEAR(B303),MONTH(B303),1))</f>
        <v>46266</v>
      </c>
      <c r="D303" s="19" t="str">
        <f aca="false">IF(A303="","",IFERROR(INDEX(Cleanup_Rules!$B$6:$B$60,MATCH(TRIM(LOWER(Raw_Export!C303)),Cleanup_Rules!$A$6:$A$60,0)),"UNMAPPED"))</f>
        <v>Oakview Apartments</v>
      </c>
      <c r="E303" s="19" t="str">
        <f aca="false">IF(A303="","",IFERROR(INDEX(Cleanup_Rules!$E$6:$E$60,MATCH(TRIM(LOWER(Raw_Export!E303)),Cleanup_Rules!$D$6:$D$60,0)),"UNMAPPED"))</f>
        <v>HVAC</v>
      </c>
      <c r="F303" s="19" t="str">
        <f aca="false">IF(A303="","",IFERROR(INDEX(Cleanup_Rules!$H$6:$H$60,MATCH(TRIM(LOWER(Raw_Export!F303)),Cleanup_Rules!$G$6:$G$60,0)),"UNMAPPED"))</f>
        <v>Urgent</v>
      </c>
      <c r="G303" s="19" t="str">
        <f aca="false">IF(A303="","",IFERROR(INDEX(Cleanup_Rules!$K$6:$K$60,MATCH(TRIM(LOWER(Raw_Export!G303)),Cleanup_Rules!$J$6:$J$60,0)),"UNMAPPED"))</f>
        <v>In-house Maintenance</v>
      </c>
      <c r="H303" s="19" t="str">
        <f aca="false">IF(A303="","",IFERROR(INDEX(Cleanup_Rules!$N$6:$N$60,MATCH(TRIM(LOWER(Raw_Export!H303)),Cleanup_Rules!$M$6:$M$60,0)),"UNMAPPED"))</f>
        <v>Completed</v>
      </c>
      <c r="I303" s="32" t="n">
        <f aca="false">IF(OR(A303="",Raw_Export!I303=""),"",Raw_Export!I303)</f>
        <v>46287</v>
      </c>
      <c r="J303" s="34" t="n">
        <f aca="false">IF(A303="","",IF(Raw_Export!J303="",0,IF(ISNUMBER(Raw_Export!J303),Raw_Export!J303,VALUE(SUBSTITUTE(SUBSTITUTE(Raw_Export!J303,"$",""),",","")))))</f>
        <v>159.53</v>
      </c>
      <c r="K303" s="20" t="str">
        <f aca="false">IF(A303="","",IF(COUNTIF($A$6:A303,A303)&gt;1,"Duplicate",""))</f>
        <v/>
      </c>
      <c r="L303" s="19" t="str">
        <f aca="false">IF(A303="","",IF(AND(H303="Completed",I303=""),"No completion date",IF(AND(I303&lt;&gt;"",I303&lt;B303),"Completed before created","")))</f>
        <v/>
      </c>
      <c r="M303" s="20" t="str">
        <f aca="false">IF(A303="","",IF(K303="Duplicate","No","Yes"))</f>
        <v>Yes</v>
      </c>
      <c r="N303" s="20" t="n">
        <f aca="false">IF(OR(A303="",H303&lt;&gt;"Completed",L303&lt;&gt;""),"",I303-B303)</f>
        <v>0</v>
      </c>
      <c r="O303" s="20" t="n">
        <f aca="false">IF(A303="","",IFERROR(INDEX(Cleanup_Rules!$Q$6:$Q$8,MATCH(F303,Cleanup_Rules!$P$6:$P$8,0)),""))</f>
        <v>3</v>
      </c>
      <c r="P303" s="20" t="str">
        <f aca="false">IF(OR(N303="",O303=""),"",IF(N303&lt;=O303,"Yes","No"))</f>
        <v>Yes</v>
      </c>
      <c r="Q303" s="19" t="str">
        <f aca="false">IF(A303="","",MID(IF(NOT(EXACT(TRIM(Raw_Export!C303),D303))," · property","")&amp;IF(NOT(EXACT(TRIM(Raw_Export!E303),E303))," · category","")&amp;IF(NOT(EXACT(TRIM(Raw_Export!F303),F303))," · priority","")&amp;IF(NOT(EXACT(TRIM(Raw_Export!G303),G303))," · vendor","")&amp;IF(NOT(EXACT(TRIM(Raw_Export!H303),H303))," · status","")&amp;IF(ISTEXT(Raw_Export!J303)," · cost was text",""),4,200))</f>
        <v>property · priority · status</v>
      </c>
      <c r="R303" s="20" t="n">
        <f aca="false">IF(A303="","",IF(OR(LEN(Q303)&gt;0,K303&lt;&gt;"",L303&lt;&gt;""),1,0))</f>
        <v>1</v>
      </c>
    </row>
    <row r="304" customFormat="false" ht="15" hidden="false" customHeight="false" outlineLevel="0" collapsed="false">
      <c r="A304" s="19" t="str">
        <f aca="false">IF(Raw_Export!A304="","",Raw_Export!A304)</f>
        <v>WO-24675</v>
      </c>
      <c r="B304" s="32" t="n">
        <f aca="false">IF(A304="","",Raw_Export!B304)</f>
        <v>46288</v>
      </c>
      <c r="C304" s="33" t="n">
        <f aca="false">IF(A304="","",DATE(YEAR(B304),MONTH(B304),1))</f>
        <v>46266</v>
      </c>
      <c r="D304" s="19" t="str">
        <f aca="false">IF(A304="","",IFERROR(INDEX(Cleanup_Rules!$B$6:$B$60,MATCH(TRIM(LOWER(Raw_Export!C304)),Cleanup_Rules!$A$6:$A$60,0)),"UNMAPPED"))</f>
        <v>Oakview Apartments</v>
      </c>
      <c r="E304" s="19" t="str">
        <f aca="false">IF(A304="","",IFERROR(INDEX(Cleanup_Rules!$E$6:$E$60,MATCH(TRIM(LOWER(Raw_Export!E304)),Cleanup_Rules!$D$6:$D$60,0)),"UNMAPPED"))</f>
        <v>Appliance</v>
      </c>
      <c r="F304" s="19" t="str">
        <f aca="false">IF(A304="","",IFERROR(INDEX(Cleanup_Rules!$H$6:$H$60,MATCH(TRIM(LOWER(Raw_Export!F304)),Cleanup_Rules!$G$6:$G$60,0)),"UNMAPPED"))</f>
        <v>Routine</v>
      </c>
      <c r="G304" s="19" t="str">
        <f aca="false">IF(A304="","",IFERROR(INDEX(Cleanup_Rules!$K$6:$K$60,MATCH(TRIM(LOWER(Raw_Export!G304)),Cleanup_Rules!$J$6:$J$60,0)),"UNMAPPED"))</f>
        <v>In-house Maintenance</v>
      </c>
      <c r="H304" s="19" t="str">
        <f aca="false">IF(A304="","",IFERROR(INDEX(Cleanup_Rules!$N$6:$N$60,MATCH(TRIM(LOWER(Raw_Export!H304)),Cleanup_Rules!$M$6:$M$60,0)),"UNMAPPED"))</f>
        <v>Completed</v>
      </c>
      <c r="I304" s="32" t="n">
        <f aca="false">IF(OR(A304="",Raw_Export!I304=""),"",Raw_Export!I304)</f>
        <v>46289</v>
      </c>
      <c r="J304" s="34" t="n">
        <f aca="false">IF(A304="","",IF(Raw_Export!J304="",0,IF(ISNUMBER(Raw_Export!J304),Raw_Export!J304,VALUE(SUBSTITUTE(SUBSTITUTE(Raw_Export!J304,"$",""),",","")))))</f>
        <v>134.92</v>
      </c>
      <c r="K304" s="20" t="str">
        <f aca="false">IF(A304="","",IF(COUNTIF($A$6:A304,A304)&gt;1,"Duplicate",""))</f>
        <v/>
      </c>
      <c r="L304" s="19" t="str">
        <f aca="false">IF(A304="","",IF(AND(H304="Completed",I304=""),"No completion date",IF(AND(I304&lt;&gt;"",I304&lt;B304),"Completed before created","")))</f>
        <v/>
      </c>
      <c r="M304" s="20" t="str">
        <f aca="false">IF(A304="","",IF(K304="Duplicate","No","Yes"))</f>
        <v>Yes</v>
      </c>
      <c r="N304" s="20" t="n">
        <f aca="false">IF(OR(A304="",H304&lt;&gt;"Completed",L304&lt;&gt;""),"",I304-B304)</f>
        <v>1</v>
      </c>
      <c r="O304" s="20" t="n">
        <f aca="false">IF(A304="","",IFERROR(INDEX(Cleanup_Rules!$Q$6:$Q$8,MATCH(F304,Cleanup_Rules!$P$6:$P$8,0)),""))</f>
        <v>7</v>
      </c>
      <c r="P304" s="20" t="str">
        <f aca="false">IF(OR(N304="",O304=""),"",IF(N304&lt;=O304,"Yes","No"))</f>
        <v>Yes</v>
      </c>
      <c r="Q304" s="19" t="str">
        <f aca="false">IF(A304="","",MID(IF(NOT(EXACT(TRIM(Raw_Export!C304),D304))," · property","")&amp;IF(NOT(EXACT(TRIM(Raw_Export!E304),E304))," · category","")&amp;IF(NOT(EXACT(TRIM(Raw_Export!F304),F304))," · priority","")&amp;IF(NOT(EXACT(TRIM(Raw_Export!G304),G304))," · vendor","")&amp;IF(NOT(EXACT(TRIM(Raw_Export!H304),H304))," · status","")&amp;IF(ISTEXT(Raw_Export!J304)," · cost was text",""),4,200))</f>
        <v>category · priority</v>
      </c>
      <c r="R304" s="20" t="n">
        <f aca="false">IF(A304="","",IF(OR(LEN(Q304)&gt;0,K304&lt;&gt;"",L304&lt;&gt;""),1,0))</f>
        <v>1</v>
      </c>
    </row>
    <row r="305" customFormat="false" ht="15" hidden="false" customHeight="false" outlineLevel="0" collapsed="false">
      <c r="A305" s="19" t="str">
        <f aca="false">IF(Raw_Export!A305="","",Raw_Export!A305)</f>
        <v>WO-24677</v>
      </c>
      <c r="B305" s="32" t="n">
        <f aca="false">IF(A305="","",Raw_Export!B305)</f>
        <v>46288</v>
      </c>
      <c r="C305" s="33" t="n">
        <f aca="false">IF(A305="","",DATE(YEAR(B305),MONTH(B305),1))</f>
        <v>46266</v>
      </c>
      <c r="D305" s="19" t="str">
        <f aca="false">IF(A305="","",IFERROR(INDEX(Cleanup_Rules!$B$6:$B$60,MATCH(TRIM(LOWER(Raw_Export!C305)),Cleanup_Rules!$A$6:$A$60,0)),"UNMAPPED"))</f>
        <v>Harbor Point Lofts</v>
      </c>
      <c r="E305" s="19" t="str">
        <f aca="false">IF(A305="","",IFERROR(INDEX(Cleanup_Rules!$E$6:$E$60,MATCH(TRIM(LOWER(Raw_Export!E305)),Cleanup_Rules!$D$6:$D$60,0)),"UNMAPPED"))</f>
        <v>Appliance</v>
      </c>
      <c r="F305" s="19" t="str">
        <f aca="false">IF(A305="","",IFERROR(INDEX(Cleanup_Rules!$H$6:$H$60,MATCH(TRIM(LOWER(Raw_Export!F305)),Cleanup_Rules!$G$6:$G$60,0)),"UNMAPPED"))</f>
        <v>Routine</v>
      </c>
      <c r="G305" s="19" t="str">
        <f aca="false">IF(A305="","",IFERROR(INDEX(Cleanup_Rules!$K$6:$K$60,MATCH(TRIM(LOWER(Raw_Export!G305)),Cleanup_Rules!$J$6:$J$60,0)),"UNMAPPED"))</f>
        <v>In-house Maintenance</v>
      </c>
      <c r="H305" s="19" t="str">
        <f aca="false">IF(A305="","",IFERROR(INDEX(Cleanup_Rules!$N$6:$N$60,MATCH(TRIM(LOWER(Raw_Export!H305)),Cleanup_Rules!$M$6:$M$60,0)),"UNMAPPED"))</f>
        <v>Open</v>
      </c>
      <c r="I305" s="32" t="str">
        <f aca="false">IF(OR(A305="",Raw_Export!I305=""),"",Raw_Export!I305)</f>
        <v/>
      </c>
      <c r="J305" s="34" t="n">
        <f aca="false">IF(A305="","",IF(Raw_Export!J305="",0,IF(ISNUMBER(Raw_Export!J305),Raw_Export!J305,VALUE(SUBSTITUTE(SUBSTITUTE(Raw_Export!J305,"$",""),",","")))))</f>
        <v>103.66</v>
      </c>
      <c r="K305" s="20" t="str">
        <f aca="false">IF(A305="","",IF(COUNTIF($A$6:A305,A305)&gt;1,"Duplicate",""))</f>
        <v/>
      </c>
      <c r="L305" s="19" t="str">
        <f aca="false">IF(A305="","",IF(AND(H305="Completed",I305=""),"No completion date",IF(AND(I305&lt;&gt;"",I305&lt;B305),"Completed before created","")))</f>
        <v/>
      </c>
      <c r="M305" s="20" t="str">
        <f aca="false">IF(A305="","",IF(K305="Duplicate","No","Yes"))</f>
        <v>Yes</v>
      </c>
      <c r="N305" s="20" t="str">
        <f aca="false">IF(OR(A305="",H305&lt;&gt;"Completed",L305&lt;&gt;""),"",I305-B305)</f>
        <v/>
      </c>
      <c r="O305" s="20" t="n">
        <f aca="false">IF(A305="","",IFERROR(INDEX(Cleanup_Rules!$Q$6:$Q$8,MATCH(F305,Cleanup_Rules!$P$6:$P$8,0)),""))</f>
        <v>7</v>
      </c>
      <c r="P305" s="20" t="str">
        <f aca="false">IF(OR(N305="",O305=""),"",IF(N305&lt;=O305,"Yes","No"))</f>
        <v/>
      </c>
      <c r="Q305" s="19" t="str">
        <f aca="false">IF(A305="","",MID(IF(NOT(EXACT(TRIM(Raw_Export!C305),D305))," · property","")&amp;IF(NOT(EXACT(TRIM(Raw_Export!E305),E305))," · category","")&amp;IF(NOT(EXACT(TRIM(Raw_Export!F305),F305))," · priority","")&amp;IF(NOT(EXACT(TRIM(Raw_Export!G305),G305))," · vendor","")&amp;IF(NOT(EXACT(TRIM(Raw_Export!H305),H305))," · status","")&amp;IF(ISTEXT(Raw_Export!J305)," · cost was text",""),4,200))</f>
        <v>priority</v>
      </c>
      <c r="R305" s="20" t="n">
        <f aca="false">IF(A305="","",IF(OR(LEN(Q305)&gt;0,K305&lt;&gt;"",L305&lt;&gt;""),1,0))</f>
        <v>1</v>
      </c>
    </row>
    <row r="306" customFormat="false" ht="15" hidden="false" customHeight="false" outlineLevel="0" collapsed="false">
      <c r="A306" s="19" t="str">
        <f aca="false">IF(Raw_Export!A306="","",Raw_Export!A306)</f>
        <v>WO-24678</v>
      </c>
      <c r="B306" s="32" t="n">
        <f aca="false">IF(A306="","",Raw_Export!B306)</f>
        <v>46289</v>
      </c>
      <c r="C306" s="33" t="n">
        <f aca="false">IF(A306="","",DATE(YEAR(B306),MONTH(B306),1))</f>
        <v>46266</v>
      </c>
      <c r="D306" s="19" t="str">
        <f aca="false">IF(A306="","",IFERROR(INDEX(Cleanup_Rules!$B$6:$B$60,MATCH(TRIM(LOWER(Raw_Export!C306)),Cleanup_Rules!$A$6:$A$60,0)),"UNMAPPED"))</f>
        <v>Oakview Apartments</v>
      </c>
      <c r="E306" s="19" t="str">
        <f aca="false">IF(A306="","",IFERROR(INDEX(Cleanup_Rules!$E$6:$E$60,MATCH(TRIM(LOWER(Raw_Export!E306)),Cleanup_Rules!$D$6:$D$60,0)),"UNMAPPED"))</f>
        <v>Electrical</v>
      </c>
      <c r="F306" s="19" t="str">
        <f aca="false">IF(A306="","",IFERROR(INDEX(Cleanup_Rules!$H$6:$H$60,MATCH(TRIM(LOWER(Raw_Export!F306)),Cleanup_Rules!$G$6:$G$60,0)),"UNMAPPED"))</f>
        <v>Routine</v>
      </c>
      <c r="G306" s="19" t="str">
        <f aca="false">IF(A306="","",IFERROR(INDEX(Cleanup_Rules!$K$6:$K$60,MATCH(TRIM(LOWER(Raw_Export!G306)),Cleanup_Rules!$J$6:$J$60,0)),"UNMAPPED"))</f>
        <v>In-house Maintenance</v>
      </c>
      <c r="H306" s="19" t="str">
        <f aca="false">IF(A306="","",IFERROR(INDEX(Cleanup_Rules!$N$6:$N$60,MATCH(TRIM(LOWER(Raw_Export!H306)),Cleanup_Rules!$M$6:$M$60,0)),"UNMAPPED"))</f>
        <v>Completed</v>
      </c>
      <c r="I306" s="32" t="n">
        <f aca="false">IF(OR(A306="",Raw_Export!I306=""),"",Raw_Export!I306)</f>
        <v>46293</v>
      </c>
      <c r="J306" s="34" t="n">
        <f aca="false">IF(A306="","",IF(Raw_Export!J306="",0,IF(ISNUMBER(Raw_Export!J306),Raw_Export!J306,VALUE(SUBSTITUTE(SUBSTITUTE(Raw_Export!J306,"$",""),",","")))))</f>
        <v>0</v>
      </c>
      <c r="K306" s="20" t="str">
        <f aca="false">IF(A306="","",IF(COUNTIF($A$6:A306,A306)&gt;1,"Duplicate",""))</f>
        <v/>
      </c>
      <c r="L306" s="19" t="str">
        <f aca="false">IF(A306="","",IF(AND(H306="Completed",I306=""),"No completion date",IF(AND(I306&lt;&gt;"",I306&lt;B306),"Completed before created","")))</f>
        <v/>
      </c>
      <c r="M306" s="20" t="str">
        <f aca="false">IF(A306="","",IF(K306="Duplicate","No","Yes"))</f>
        <v>Yes</v>
      </c>
      <c r="N306" s="20" t="n">
        <f aca="false">IF(OR(A306="",H306&lt;&gt;"Completed",L306&lt;&gt;""),"",I306-B306)</f>
        <v>4</v>
      </c>
      <c r="O306" s="20" t="n">
        <f aca="false">IF(A306="","",IFERROR(INDEX(Cleanup_Rules!$Q$6:$Q$8,MATCH(F306,Cleanup_Rules!$P$6:$P$8,0)),""))</f>
        <v>7</v>
      </c>
      <c r="P306" s="20" t="str">
        <f aca="false">IF(OR(N306="",O306=""),"",IF(N306&lt;=O306,"Yes","No"))</f>
        <v>Yes</v>
      </c>
      <c r="Q306" s="19" t="str">
        <f aca="false">IF(A306="","",MID(IF(NOT(EXACT(TRIM(Raw_Export!C306),D306))," · property","")&amp;IF(NOT(EXACT(TRIM(Raw_Export!E306),E306))," · category","")&amp;IF(NOT(EXACT(TRIM(Raw_Export!F306),F306))," · priority","")&amp;IF(NOT(EXACT(TRIM(Raw_Export!G306),G306))," · vendor","")&amp;IF(NOT(EXACT(TRIM(Raw_Export!H306),H306))," · status","")&amp;IF(ISTEXT(Raw_Export!J306)," · cost was text",""),4,200))</f>
        <v/>
      </c>
      <c r="R306" s="20" t="n">
        <f aca="false">IF(A306="","",IF(OR(LEN(Q306)&gt;0,K306&lt;&gt;"",L306&lt;&gt;""),1,0))</f>
        <v>0</v>
      </c>
    </row>
    <row r="307" customFormat="false" ht="15" hidden="false" customHeight="false" outlineLevel="0" collapsed="false">
      <c r="A307" s="19" t="str">
        <f aca="false">IF(Raw_Export!A307="","",Raw_Export!A307)</f>
        <v>WO-24680</v>
      </c>
      <c r="B307" s="32" t="n">
        <f aca="false">IF(A307="","",Raw_Export!B307)</f>
        <v>46290</v>
      </c>
      <c r="C307" s="33" t="n">
        <f aca="false">IF(A307="","",DATE(YEAR(B307),MONTH(B307),1))</f>
        <v>46266</v>
      </c>
      <c r="D307" s="19" t="str">
        <f aca="false">IF(A307="","",IFERROR(INDEX(Cleanup_Rules!$B$6:$B$60,MATCH(TRIM(LOWER(Raw_Export!C307)),Cleanup_Rules!$A$6:$A$60,0)),"UNMAPPED"))</f>
        <v>Oakview Apartments</v>
      </c>
      <c r="E307" s="19" t="str">
        <f aca="false">IF(A307="","",IFERROR(INDEX(Cleanup_Rules!$E$6:$E$60,MATCH(TRIM(LOWER(Raw_Export!E307)),Cleanup_Rules!$D$6:$D$60,0)),"UNMAPPED"))</f>
        <v>HVAC</v>
      </c>
      <c r="F307" s="19" t="str">
        <f aca="false">IF(A307="","",IFERROR(INDEX(Cleanup_Rules!$H$6:$H$60,MATCH(TRIM(LOWER(Raw_Export!F307)),Cleanup_Rules!$G$6:$G$60,0)),"UNMAPPED"))</f>
        <v>Routine</v>
      </c>
      <c r="G307" s="19" t="str">
        <f aca="false">IF(A307="","",IFERROR(INDEX(Cleanup_Rules!$K$6:$K$60,MATCH(TRIM(LOWER(Raw_Export!G307)),Cleanup_Rules!$J$6:$J$60,0)),"UNMAPPED"))</f>
        <v>CoolAir HVAC</v>
      </c>
      <c r="H307" s="19" t="str">
        <f aca="false">IF(A307="","",IFERROR(INDEX(Cleanup_Rules!$N$6:$N$60,MATCH(TRIM(LOWER(Raw_Export!H307)),Cleanup_Rules!$M$6:$M$60,0)),"UNMAPPED"))</f>
        <v>Completed</v>
      </c>
      <c r="I307" s="32" t="n">
        <f aca="false">IF(OR(A307="",Raw_Export!I307=""),"",Raw_Export!I307)</f>
        <v>46293</v>
      </c>
      <c r="J307" s="34" t="n">
        <f aca="false">IF(A307="","",IF(Raw_Export!J307="",0,IF(ISNUMBER(Raw_Export!J307),Raw_Export!J307,VALUE(SUBSTITUTE(SUBSTITUTE(Raw_Export!J307,"$",""),",","")))))</f>
        <v>1089.81</v>
      </c>
      <c r="K307" s="20" t="str">
        <f aca="false">IF(A307="","",IF(COUNTIF($A$6:A307,A307)&gt;1,"Duplicate",""))</f>
        <v/>
      </c>
      <c r="L307" s="19" t="str">
        <f aca="false">IF(A307="","",IF(AND(H307="Completed",I307=""),"No completion date",IF(AND(I307&lt;&gt;"",I307&lt;B307),"Completed before created","")))</f>
        <v/>
      </c>
      <c r="M307" s="20" t="str">
        <f aca="false">IF(A307="","",IF(K307="Duplicate","No","Yes"))</f>
        <v>Yes</v>
      </c>
      <c r="N307" s="20" t="n">
        <f aca="false">IF(OR(A307="",H307&lt;&gt;"Completed",L307&lt;&gt;""),"",I307-B307)</f>
        <v>3</v>
      </c>
      <c r="O307" s="20" t="n">
        <f aca="false">IF(A307="","",IFERROR(INDEX(Cleanup_Rules!$Q$6:$Q$8,MATCH(F307,Cleanup_Rules!$P$6:$P$8,0)),""))</f>
        <v>7</v>
      </c>
      <c r="P307" s="20" t="str">
        <f aca="false">IF(OR(N307="",O307=""),"",IF(N307&lt;=O307,"Yes","No"))</f>
        <v>Yes</v>
      </c>
      <c r="Q307" s="19" t="str">
        <f aca="false">IF(A307="","",MID(IF(NOT(EXACT(TRIM(Raw_Export!C307),D307))," · property","")&amp;IF(NOT(EXACT(TRIM(Raw_Export!E307),E307))," · category","")&amp;IF(NOT(EXACT(TRIM(Raw_Export!F307),F307))," · priority","")&amp;IF(NOT(EXACT(TRIM(Raw_Export!G307),G307))," · vendor","")&amp;IF(NOT(EXACT(TRIM(Raw_Export!H307),H307))," · status","")&amp;IF(ISTEXT(Raw_Export!J307)," · cost was text",""),4,200))</f>
        <v>priority</v>
      </c>
      <c r="R307" s="20" t="n">
        <f aca="false">IF(A307="","",IF(OR(LEN(Q307)&gt;0,K307&lt;&gt;"",L307&lt;&gt;""),1,0))</f>
        <v>1</v>
      </c>
    </row>
    <row r="308" customFormat="false" ht="15" hidden="false" customHeight="false" outlineLevel="0" collapsed="false">
      <c r="A308" s="19" t="str">
        <f aca="false">IF(Raw_Export!A308="","",Raw_Export!A308)</f>
        <v>WO-24683</v>
      </c>
      <c r="B308" s="32" t="n">
        <f aca="false">IF(A308="","",Raw_Export!B308)</f>
        <v>46290</v>
      </c>
      <c r="C308" s="33" t="n">
        <f aca="false">IF(A308="","",DATE(YEAR(B308),MONTH(B308),1))</f>
        <v>46266</v>
      </c>
      <c r="D308" s="19" t="str">
        <f aca="false">IF(A308="","",IFERROR(INDEX(Cleanup_Rules!$B$6:$B$60,MATCH(TRIM(LOWER(Raw_Export!C308)),Cleanup_Rules!$A$6:$A$60,0)),"UNMAPPED"))</f>
        <v>Mill Creek Townhomes</v>
      </c>
      <c r="E308" s="19" t="str">
        <f aca="false">IF(A308="","",IFERROR(INDEX(Cleanup_Rules!$E$6:$E$60,MATCH(TRIM(LOWER(Raw_Export!E308)),Cleanup_Rules!$D$6:$D$60,0)),"UNMAPPED"))</f>
        <v>Pest Control</v>
      </c>
      <c r="F308" s="19" t="str">
        <f aca="false">IF(A308="","",IFERROR(INDEX(Cleanup_Rules!$H$6:$H$60,MATCH(TRIM(LOWER(Raw_Export!F308)),Cleanup_Rules!$G$6:$G$60,0)),"UNMAPPED"))</f>
        <v>Urgent</v>
      </c>
      <c r="G308" s="19" t="str">
        <f aca="false">IF(A308="","",IFERROR(INDEX(Cleanup_Rules!$K$6:$K$60,MATCH(TRIM(LOWER(Raw_Export!G308)),Cleanup_Rules!$J$6:$J$60,0)),"UNMAPPED"))</f>
        <v>Shield Pest Control</v>
      </c>
      <c r="H308" s="19" t="str">
        <f aca="false">IF(A308="","",IFERROR(INDEX(Cleanup_Rules!$N$6:$N$60,MATCH(TRIM(LOWER(Raw_Export!H308)),Cleanup_Rules!$M$6:$M$60,0)),"UNMAPPED"))</f>
        <v>Completed</v>
      </c>
      <c r="I308" s="32" t="n">
        <f aca="false">IF(OR(A308="",Raw_Export!I308=""),"",Raw_Export!I308)</f>
        <v>46291</v>
      </c>
      <c r="J308" s="34" t="n">
        <f aca="false">IF(A308="","",IF(Raw_Export!J308="",0,IF(ISNUMBER(Raw_Export!J308),Raw_Export!J308,VALUE(SUBSTITUTE(SUBSTITUTE(Raw_Export!J308,"$",""),",","")))))</f>
        <v>178.24</v>
      </c>
      <c r="K308" s="20" t="str">
        <f aca="false">IF(A308="","",IF(COUNTIF($A$6:A308,A308)&gt;1,"Duplicate",""))</f>
        <v/>
      </c>
      <c r="L308" s="19" t="str">
        <f aca="false">IF(A308="","",IF(AND(H308="Completed",I308=""),"No completion date",IF(AND(I308&lt;&gt;"",I308&lt;B308),"Completed before created","")))</f>
        <v/>
      </c>
      <c r="M308" s="20" t="str">
        <f aca="false">IF(A308="","",IF(K308="Duplicate","No","Yes"))</f>
        <v>Yes</v>
      </c>
      <c r="N308" s="20" t="n">
        <f aca="false">IF(OR(A308="",H308&lt;&gt;"Completed",L308&lt;&gt;""),"",I308-B308)</f>
        <v>1</v>
      </c>
      <c r="O308" s="20" t="n">
        <f aca="false">IF(A308="","",IFERROR(INDEX(Cleanup_Rules!$Q$6:$Q$8,MATCH(F308,Cleanup_Rules!$P$6:$P$8,0)),""))</f>
        <v>3</v>
      </c>
      <c r="P308" s="20" t="str">
        <f aca="false">IF(OR(N308="",O308=""),"",IF(N308&lt;=O308,"Yes","No"))</f>
        <v>Yes</v>
      </c>
      <c r="Q308" s="19" t="str">
        <f aca="false">IF(A308="","",MID(IF(NOT(EXACT(TRIM(Raw_Export!C308),D308))," · property","")&amp;IF(NOT(EXACT(TRIM(Raw_Export!E308),E308))," · category","")&amp;IF(NOT(EXACT(TRIM(Raw_Export!F308),F308))," · priority","")&amp;IF(NOT(EXACT(TRIM(Raw_Export!G308),G308))," · vendor","")&amp;IF(NOT(EXACT(TRIM(Raw_Export!H308),H308))," · status","")&amp;IF(ISTEXT(Raw_Export!J308)," · cost was text",""),4,200))</f>
        <v>property</v>
      </c>
      <c r="R308" s="20" t="n">
        <f aca="false">IF(A308="","",IF(OR(LEN(Q308)&gt;0,K308&lt;&gt;"",L308&lt;&gt;""),1,0))</f>
        <v>1</v>
      </c>
    </row>
    <row r="309" customFormat="false" ht="15" hidden="false" customHeight="false" outlineLevel="0" collapsed="false">
      <c r="A309" s="19" t="str">
        <f aca="false">IF(Raw_Export!A309="","",Raw_Export!A309)</f>
        <v>WO-24686</v>
      </c>
      <c r="B309" s="32" t="n">
        <f aca="false">IF(A309="","",Raw_Export!B309)</f>
        <v>46290</v>
      </c>
      <c r="C309" s="33" t="n">
        <f aca="false">IF(A309="","",DATE(YEAR(B309),MONTH(B309),1))</f>
        <v>46266</v>
      </c>
      <c r="D309" s="19" t="str">
        <f aca="false">IF(A309="","",IFERROR(INDEX(Cleanup_Rules!$B$6:$B$60,MATCH(TRIM(LOWER(Raw_Export!C309)),Cleanup_Rules!$A$6:$A$60,0)),"UNMAPPED"))</f>
        <v>Cedar Ridge Apartments</v>
      </c>
      <c r="E309" s="19" t="str">
        <f aca="false">IF(A309="","",IFERROR(INDEX(Cleanup_Rules!$E$6:$E$60,MATCH(TRIM(LOWER(Raw_Export!E309)),Cleanup_Rules!$D$6:$D$60,0)),"UNMAPPED"))</f>
        <v>Plumbing</v>
      </c>
      <c r="F309" s="19" t="str">
        <f aca="false">IF(A309="","",IFERROR(INDEX(Cleanup_Rules!$H$6:$H$60,MATCH(TRIM(LOWER(Raw_Export!F309)),Cleanup_Rules!$G$6:$G$60,0)),"UNMAPPED"))</f>
        <v>Routine</v>
      </c>
      <c r="G309" s="19" t="str">
        <f aca="false">IF(A309="","",IFERROR(INDEX(Cleanup_Rules!$K$6:$K$60,MATCH(TRIM(LOWER(Raw_Export!G309)),Cleanup_Rules!$J$6:$J$60,0)),"UNMAPPED"))</f>
        <v>FastFlow Plumbing</v>
      </c>
      <c r="H309" s="19" t="str">
        <f aca="false">IF(A309="","",IFERROR(INDEX(Cleanup_Rules!$N$6:$N$60,MATCH(TRIM(LOWER(Raw_Export!H309)),Cleanup_Rules!$M$6:$M$60,0)),"UNMAPPED"))</f>
        <v>Open</v>
      </c>
      <c r="I309" s="32" t="str">
        <f aca="false">IF(OR(A309="",Raw_Export!I309=""),"",Raw_Export!I309)</f>
        <v/>
      </c>
      <c r="J309" s="34" t="n">
        <f aca="false">IF(A309="","",IF(Raw_Export!J309="",0,IF(ISNUMBER(Raw_Export!J309),Raw_Export!J309,VALUE(SUBSTITUTE(SUBSTITUTE(Raw_Export!J309,"$",""),",","")))))</f>
        <v>767.48</v>
      </c>
      <c r="K309" s="20" t="str">
        <f aca="false">IF(A309="","",IF(COUNTIF($A$6:A309,A309)&gt;1,"Duplicate",""))</f>
        <v/>
      </c>
      <c r="L309" s="19" t="str">
        <f aca="false">IF(A309="","",IF(AND(H309="Completed",I309=""),"No completion date",IF(AND(I309&lt;&gt;"",I309&lt;B309),"Completed before created","")))</f>
        <v/>
      </c>
      <c r="M309" s="20" t="str">
        <f aca="false">IF(A309="","",IF(K309="Duplicate","No","Yes"))</f>
        <v>Yes</v>
      </c>
      <c r="N309" s="20" t="str">
        <f aca="false">IF(OR(A309="",H309&lt;&gt;"Completed",L309&lt;&gt;""),"",I309-B309)</f>
        <v/>
      </c>
      <c r="O309" s="20" t="n">
        <f aca="false">IF(A309="","",IFERROR(INDEX(Cleanup_Rules!$Q$6:$Q$8,MATCH(F309,Cleanup_Rules!$P$6:$P$8,0)),""))</f>
        <v>7</v>
      </c>
      <c r="P309" s="20" t="str">
        <f aca="false">IF(OR(N309="",O309=""),"",IF(N309&lt;=O309,"Yes","No"))</f>
        <v/>
      </c>
      <c r="Q309" s="19" t="str">
        <f aca="false">IF(A309="","",MID(IF(NOT(EXACT(TRIM(Raw_Export!C309),D309))," · property","")&amp;IF(NOT(EXACT(TRIM(Raw_Export!E309),E309))," · category","")&amp;IF(NOT(EXACT(TRIM(Raw_Export!F309),F309))," · priority","")&amp;IF(NOT(EXACT(TRIM(Raw_Export!G309),G309))," · vendor","")&amp;IF(NOT(EXACT(TRIM(Raw_Export!H309),H309))," · status","")&amp;IF(ISTEXT(Raw_Export!J309)," · cost was text",""),4,200))</f>
        <v>vendor</v>
      </c>
      <c r="R309" s="20" t="n">
        <f aca="false">IF(A309="","",IF(OR(LEN(Q309)&gt;0,K309&lt;&gt;"",L309&lt;&gt;""),1,0))</f>
        <v>1</v>
      </c>
    </row>
    <row r="310" customFormat="false" ht="15" hidden="false" customHeight="false" outlineLevel="0" collapsed="false">
      <c r="A310" s="19" t="str">
        <f aca="false">IF(Raw_Export!A310="","",Raw_Export!A310)</f>
        <v>WO-24689</v>
      </c>
      <c r="B310" s="32" t="n">
        <f aca="false">IF(A310="","",Raw_Export!B310)</f>
        <v>46290</v>
      </c>
      <c r="C310" s="33" t="n">
        <f aca="false">IF(A310="","",DATE(YEAR(B310),MONTH(B310),1))</f>
        <v>46266</v>
      </c>
      <c r="D310" s="19" t="str">
        <f aca="false">IF(A310="","",IFERROR(INDEX(Cleanup_Rules!$B$6:$B$60,MATCH(TRIM(LOWER(Raw_Export!C310)),Cleanup_Rules!$A$6:$A$60,0)),"UNMAPPED"))</f>
        <v>Cedar Ridge Apartments</v>
      </c>
      <c r="E310" s="19" t="str">
        <f aca="false">IF(A310="","",IFERROR(INDEX(Cleanup_Rules!$E$6:$E$60,MATCH(TRIM(LOWER(Raw_Export!E310)),Cleanup_Rules!$D$6:$D$60,0)),"UNMAPPED"))</f>
        <v>HVAC</v>
      </c>
      <c r="F310" s="19" t="str">
        <f aca="false">IF(A310="","",IFERROR(INDEX(Cleanup_Rules!$H$6:$H$60,MATCH(TRIM(LOWER(Raw_Export!F310)),Cleanup_Rules!$G$6:$G$60,0)),"UNMAPPED"))</f>
        <v>Routine</v>
      </c>
      <c r="G310" s="19" t="str">
        <f aca="false">IF(A310="","",IFERROR(INDEX(Cleanup_Rules!$K$6:$K$60,MATCH(TRIM(LOWER(Raw_Export!G310)),Cleanup_Rules!$J$6:$J$60,0)),"UNMAPPED"))</f>
        <v>In-house Maintenance</v>
      </c>
      <c r="H310" s="19" t="str">
        <f aca="false">IF(A310="","",IFERROR(INDEX(Cleanup_Rules!$N$6:$N$60,MATCH(TRIM(LOWER(Raw_Export!H310)),Cleanup_Rules!$M$6:$M$60,0)),"UNMAPPED"))</f>
        <v>Completed</v>
      </c>
      <c r="I310" s="32" t="n">
        <f aca="false">IF(OR(A310="",Raw_Export!I310=""),"",Raw_Export!I310)</f>
        <v>46291</v>
      </c>
      <c r="J310" s="34" t="n">
        <f aca="false">IF(A310="","",IF(Raw_Export!J310="",0,IF(ISNUMBER(Raw_Export!J310),Raw_Export!J310,VALUE(SUBSTITUTE(SUBSTITUTE(Raw_Export!J310,"$",""),",","")))))</f>
        <v>0</v>
      </c>
      <c r="K310" s="20" t="str">
        <f aca="false">IF(A310="","",IF(COUNTIF($A$6:A310,A310)&gt;1,"Duplicate",""))</f>
        <v/>
      </c>
      <c r="L310" s="19" t="str">
        <f aca="false">IF(A310="","",IF(AND(H310="Completed",I310=""),"No completion date",IF(AND(I310&lt;&gt;"",I310&lt;B310),"Completed before created","")))</f>
        <v/>
      </c>
      <c r="M310" s="20" t="str">
        <f aca="false">IF(A310="","",IF(K310="Duplicate","No","Yes"))</f>
        <v>Yes</v>
      </c>
      <c r="N310" s="20" t="n">
        <f aca="false">IF(OR(A310="",H310&lt;&gt;"Completed",L310&lt;&gt;""),"",I310-B310)</f>
        <v>1</v>
      </c>
      <c r="O310" s="20" t="n">
        <f aca="false">IF(A310="","",IFERROR(INDEX(Cleanup_Rules!$Q$6:$Q$8,MATCH(F310,Cleanup_Rules!$P$6:$P$8,0)),""))</f>
        <v>7</v>
      </c>
      <c r="P310" s="20" t="str">
        <f aca="false">IF(OR(N310="",O310=""),"",IF(N310&lt;=O310,"Yes","No"))</f>
        <v>Yes</v>
      </c>
      <c r="Q310" s="19" t="str">
        <f aca="false">IF(A310="","",MID(IF(NOT(EXACT(TRIM(Raw_Export!C310),D310))," · property","")&amp;IF(NOT(EXACT(TRIM(Raw_Export!E310),E310))," · category","")&amp;IF(NOT(EXACT(TRIM(Raw_Export!F310),F310))," · priority","")&amp;IF(NOT(EXACT(TRIM(Raw_Export!G310),G310))," · vendor","")&amp;IF(NOT(EXACT(TRIM(Raw_Export!H310),H310))," · status","")&amp;IF(ISTEXT(Raw_Export!J310)," · cost was text",""),4,200))</f>
        <v/>
      </c>
      <c r="R310" s="20" t="n">
        <f aca="false">IF(A310="","",IF(OR(LEN(Q310)&gt;0,K310&lt;&gt;"",L310&lt;&gt;""),1,0))</f>
        <v>0</v>
      </c>
    </row>
    <row r="311" customFormat="false" ht="15" hidden="false" customHeight="false" outlineLevel="0" collapsed="false">
      <c r="A311" s="19" t="str">
        <f aca="false">IF(Raw_Export!A311="","",Raw_Export!A311)</f>
        <v>WO-24691</v>
      </c>
      <c r="B311" s="32" t="n">
        <f aca="false">IF(A311="","",Raw_Export!B311)</f>
        <v>46291</v>
      </c>
      <c r="C311" s="33" t="n">
        <f aca="false">IF(A311="","",DATE(YEAR(B311),MONTH(B311),1))</f>
        <v>46266</v>
      </c>
      <c r="D311" s="19" t="str">
        <f aca="false">IF(A311="","",IFERROR(INDEX(Cleanup_Rules!$B$6:$B$60,MATCH(TRIM(LOWER(Raw_Export!C311)),Cleanup_Rules!$A$6:$A$60,0)),"UNMAPPED"))</f>
        <v>Oakview Apartments</v>
      </c>
      <c r="E311" s="19" t="str">
        <f aca="false">IF(A311="","",IFERROR(INDEX(Cleanup_Rules!$E$6:$E$60,MATCH(TRIM(LOWER(Raw_Export!E311)),Cleanup_Rules!$D$6:$D$60,0)),"UNMAPPED"))</f>
        <v>Plumbing</v>
      </c>
      <c r="F311" s="19" t="str">
        <f aca="false">IF(A311="","",IFERROR(INDEX(Cleanup_Rules!$H$6:$H$60,MATCH(TRIM(LOWER(Raw_Export!F311)),Cleanup_Rules!$G$6:$G$60,0)),"UNMAPPED"))</f>
        <v>Urgent</v>
      </c>
      <c r="G311" s="19" t="str">
        <f aca="false">IF(A311="","",IFERROR(INDEX(Cleanup_Rules!$K$6:$K$60,MATCH(TRIM(LOWER(Raw_Export!G311)),Cleanup_Rules!$J$6:$J$60,0)),"UNMAPPED"))</f>
        <v>In-house Maintenance</v>
      </c>
      <c r="H311" s="19" t="str">
        <f aca="false">IF(A311="","",IFERROR(INDEX(Cleanup_Rules!$N$6:$N$60,MATCH(TRIM(LOWER(Raw_Export!H311)),Cleanup_Rules!$M$6:$M$60,0)),"UNMAPPED"))</f>
        <v>Completed</v>
      </c>
      <c r="I311" s="32" t="n">
        <f aca="false">IF(OR(A311="",Raw_Export!I311=""),"",Raw_Export!I311)</f>
        <v>46291</v>
      </c>
      <c r="J311" s="34" t="n">
        <f aca="false">IF(A311="","",IF(Raw_Export!J311="",0,IF(ISNUMBER(Raw_Export!J311),Raw_Export!J311,VALUE(SUBSTITUTE(SUBSTITUTE(Raw_Export!J311,"$",""),",","")))))</f>
        <v>51.86</v>
      </c>
      <c r="K311" s="20" t="str">
        <f aca="false">IF(A311="","",IF(COUNTIF($A$6:A311,A311)&gt;1,"Duplicate",""))</f>
        <v/>
      </c>
      <c r="L311" s="19" t="str">
        <f aca="false">IF(A311="","",IF(AND(H311="Completed",I311=""),"No completion date",IF(AND(I311&lt;&gt;"",I311&lt;B311),"Completed before created","")))</f>
        <v/>
      </c>
      <c r="M311" s="20" t="str">
        <f aca="false">IF(A311="","",IF(K311="Duplicate","No","Yes"))</f>
        <v>Yes</v>
      </c>
      <c r="N311" s="20" t="n">
        <f aca="false">IF(OR(A311="",H311&lt;&gt;"Completed",L311&lt;&gt;""),"",I311-B311)</f>
        <v>0</v>
      </c>
      <c r="O311" s="20" t="n">
        <f aca="false">IF(A311="","",IFERROR(INDEX(Cleanup_Rules!$Q$6:$Q$8,MATCH(F311,Cleanup_Rules!$P$6:$P$8,0)),""))</f>
        <v>3</v>
      </c>
      <c r="P311" s="20" t="str">
        <f aca="false">IF(OR(N311="",O311=""),"",IF(N311&lt;=O311,"Yes","No"))</f>
        <v>Yes</v>
      </c>
      <c r="Q311" s="19" t="str">
        <f aca="false">IF(A311="","",MID(IF(NOT(EXACT(TRIM(Raw_Export!C311),D311))," · property","")&amp;IF(NOT(EXACT(TRIM(Raw_Export!E311),E311))," · category","")&amp;IF(NOT(EXACT(TRIM(Raw_Export!F311),F311))," · priority","")&amp;IF(NOT(EXACT(TRIM(Raw_Export!G311),G311))," · vendor","")&amp;IF(NOT(EXACT(TRIM(Raw_Export!H311),H311))," · status","")&amp;IF(ISTEXT(Raw_Export!J311)," · cost was text",""),4,200))</f>
        <v/>
      </c>
      <c r="R311" s="20" t="n">
        <f aca="false">IF(A311="","",IF(OR(LEN(Q311)&gt;0,K311&lt;&gt;"",L311&lt;&gt;""),1,0))</f>
        <v>0</v>
      </c>
    </row>
    <row r="312" customFormat="false" ht="15" hidden="false" customHeight="false" outlineLevel="0" collapsed="false">
      <c r="A312" s="19" t="str">
        <f aca="false">IF(Raw_Export!A312="","",Raw_Export!A312)</f>
        <v>WO-24692</v>
      </c>
      <c r="B312" s="32" t="n">
        <f aca="false">IF(A312="","",Raw_Export!B312)</f>
        <v>46291</v>
      </c>
      <c r="C312" s="33" t="n">
        <f aca="false">IF(A312="","",DATE(YEAR(B312),MONTH(B312),1))</f>
        <v>46266</v>
      </c>
      <c r="D312" s="19" t="str">
        <f aca="false">IF(A312="","",IFERROR(INDEX(Cleanup_Rules!$B$6:$B$60,MATCH(TRIM(LOWER(Raw_Export!C312)),Cleanup_Rules!$A$6:$A$60,0)),"UNMAPPED"))</f>
        <v>Oakview Apartments</v>
      </c>
      <c r="E312" s="19" t="str">
        <f aca="false">IF(A312="","",IFERROR(INDEX(Cleanup_Rules!$E$6:$E$60,MATCH(TRIM(LOWER(Raw_Export!E312)),Cleanup_Rules!$D$6:$D$60,0)),"UNMAPPED"))</f>
        <v>Plumbing</v>
      </c>
      <c r="F312" s="19" t="str">
        <f aca="false">IF(A312="","",IFERROR(INDEX(Cleanup_Rules!$H$6:$H$60,MATCH(TRIM(LOWER(Raw_Export!F312)),Cleanup_Rules!$G$6:$G$60,0)),"UNMAPPED"))</f>
        <v>Routine</v>
      </c>
      <c r="G312" s="19" t="str">
        <f aca="false">IF(A312="","",IFERROR(INDEX(Cleanup_Rules!$K$6:$K$60,MATCH(TRIM(LOWER(Raw_Export!G312)),Cleanup_Rules!$J$6:$J$60,0)),"UNMAPPED"))</f>
        <v>FastFlow Plumbing</v>
      </c>
      <c r="H312" s="19" t="str">
        <f aca="false">IF(A312="","",IFERROR(INDEX(Cleanup_Rules!$N$6:$N$60,MATCH(TRIM(LOWER(Raw_Export!H312)),Cleanup_Rules!$M$6:$M$60,0)),"UNMAPPED"))</f>
        <v>Completed</v>
      </c>
      <c r="I312" s="32" t="n">
        <f aca="false">IF(OR(A312="",Raw_Export!I312=""),"",Raw_Export!I312)</f>
        <v>46294</v>
      </c>
      <c r="J312" s="34" t="n">
        <f aca="false">IF(A312="","",IF(Raw_Export!J312="",0,IF(ISNUMBER(Raw_Export!J312),Raw_Export!J312,VALUE(SUBSTITUTE(SUBSTITUTE(Raw_Export!J312,"$",""),",","")))))</f>
        <v>241.77</v>
      </c>
      <c r="K312" s="20" t="str">
        <f aca="false">IF(A312="","",IF(COUNTIF($A$6:A312,A312)&gt;1,"Duplicate",""))</f>
        <v/>
      </c>
      <c r="L312" s="19" t="str">
        <f aca="false">IF(A312="","",IF(AND(H312="Completed",I312=""),"No completion date",IF(AND(I312&lt;&gt;"",I312&lt;B312),"Completed before created","")))</f>
        <v/>
      </c>
      <c r="M312" s="20" t="str">
        <f aca="false">IF(A312="","",IF(K312="Duplicate","No","Yes"))</f>
        <v>Yes</v>
      </c>
      <c r="N312" s="20" t="n">
        <f aca="false">IF(OR(A312="",H312&lt;&gt;"Completed",L312&lt;&gt;""),"",I312-B312)</f>
        <v>3</v>
      </c>
      <c r="O312" s="20" t="n">
        <f aca="false">IF(A312="","",IFERROR(INDEX(Cleanup_Rules!$Q$6:$Q$8,MATCH(F312,Cleanup_Rules!$P$6:$P$8,0)),""))</f>
        <v>7</v>
      </c>
      <c r="P312" s="20" t="str">
        <f aca="false">IF(OR(N312="",O312=""),"",IF(N312&lt;=O312,"Yes","No"))</f>
        <v>Yes</v>
      </c>
      <c r="Q312" s="19" t="str">
        <f aca="false">IF(A312="","",MID(IF(NOT(EXACT(TRIM(Raw_Export!C312),D312))," · property","")&amp;IF(NOT(EXACT(TRIM(Raw_Export!E312),E312))," · category","")&amp;IF(NOT(EXACT(TRIM(Raw_Export!F312),F312))," · priority","")&amp;IF(NOT(EXACT(TRIM(Raw_Export!G312),G312))," · vendor","")&amp;IF(NOT(EXACT(TRIM(Raw_Export!H312),H312))," · status","")&amp;IF(ISTEXT(Raw_Export!J312)," · cost was text",""),4,200))</f>
        <v>property · priority</v>
      </c>
      <c r="R312" s="20" t="n">
        <f aca="false">IF(A312="","",IF(OR(LEN(Q312)&gt;0,K312&lt;&gt;"",L312&lt;&gt;""),1,0))</f>
        <v>1</v>
      </c>
    </row>
    <row r="313" customFormat="false" ht="15" hidden="false" customHeight="false" outlineLevel="0" collapsed="false">
      <c r="A313" s="19" t="str">
        <f aca="false">IF(Raw_Export!A313="","",Raw_Export!A313)</f>
        <v>WO-24693</v>
      </c>
      <c r="B313" s="32" t="n">
        <f aca="false">IF(A313="","",Raw_Export!B313)</f>
        <v>46291</v>
      </c>
      <c r="C313" s="33" t="n">
        <f aca="false">IF(A313="","",DATE(YEAR(B313),MONTH(B313),1))</f>
        <v>46266</v>
      </c>
      <c r="D313" s="19" t="str">
        <f aca="false">IF(A313="","",IFERROR(INDEX(Cleanup_Rules!$B$6:$B$60,MATCH(TRIM(LOWER(Raw_Export!C313)),Cleanup_Rules!$A$6:$A$60,0)),"UNMAPPED"))</f>
        <v>Oakview Apartments</v>
      </c>
      <c r="E313" s="19" t="str">
        <f aca="false">IF(A313="","",IFERROR(INDEX(Cleanup_Rules!$E$6:$E$60,MATCH(TRIM(LOWER(Raw_Export!E313)),Cleanup_Rules!$D$6:$D$60,0)),"UNMAPPED"))</f>
        <v>General Repair</v>
      </c>
      <c r="F313" s="19" t="str">
        <f aca="false">IF(A313="","",IFERROR(INDEX(Cleanup_Rules!$H$6:$H$60,MATCH(TRIM(LOWER(Raw_Export!F313)),Cleanup_Rules!$G$6:$G$60,0)),"UNMAPPED"))</f>
        <v>Routine</v>
      </c>
      <c r="G313" s="19" t="str">
        <f aca="false">IF(A313="","",IFERROR(INDEX(Cleanup_Rules!$K$6:$K$60,MATCH(TRIM(LOWER(Raw_Export!G313)),Cleanup_Rules!$J$6:$J$60,0)),"UNMAPPED"))</f>
        <v>In-house Maintenance</v>
      </c>
      <c r="H313" s="19" t="str">
        <f aca="false">IF(A313="","",IFERROR(INDEX(Cleanup_Rules!$N$6:$N$60,MATCH(TRIM(LOWER(Raw_Export!H313)),Cleanup_Rules!$M$6:$M$60,0)),"UNMAPPED"))</f>
        <v>Open</v>
      </c>
      <c r="I313" s="32" t="str">
        <f aca="false">IF(OR(A313="",Raw_Export!I313=""),"",Raw_Export!I313)</f>
        <v/>
      </c>
      <c r="J313" s="34" t="n">
        <f aca="false">IF(A313="","",IF(Raw_Export!J313="",0,IF(ISNUMBER(Raw_Export!J313),Raw_Export!J313,VALUE(SUBSTITUTE(SUBSTITUTE(Raw_Export!J313,"$",""),",","")))))</f>
        <v>87.27</v>
      </c>
      <c r="K313" s="20" t="str">
        <f aca="false">IF(A313="","",IF(COUNTIF($A$6:A313,A313)&gt;1,"Duplicate",""))</f>
        <v/>
      </c>
      <c r="L313" s="19" t="str">
        <f aca="false">IF(A313="","",IF(AND(H313="Completed",I313=""),"No completion date",IF(AND(I313&lt;&gt;"",I313&lt;B313),"Completed before created","")))</f>
        <v/>
      </c>
      <c r="M313" s="20" t="str">
        <f aca="false">IF(A313="","",IF(K313="Duplicate","No","Yes"))</f>
        <v>Yes</v>
      </c>
      <c r="N313" s="20" t="str">
        <f aca="false">IF(OR(A313="",H313&lt;&gt;"Completed",L313&lt;&gt;""),"",I313-B313)</f>
        <v/>
      </c>
      <c r="O313" s="20" t="n">
        <f aca="false">IF(A313="","",IFERROR(INDEX(Cleanup_Rules!$Q$6:$Q$8,MATCH(F313,Cleanup_Rules!$P$6:$P$8,0)),""))</f>
        <v>7</v>
      </c>
      <c r="P313" s="20" t="str">
        <f aca="false">IF(OR(N313="",O313=""),"",IF(N313&lt;=O313,"Yes","No"))</f>
        <v/>
      </c>
      <c r="Q313" s="19" t="str">
        <f aca="false">IF(A313="","",MID(IF(NOT(EXACT(TRIM(Raw_Export!C313),D313))," · property","")&amp;IF(NOT(EXACT(TRIM(Raw_Export!E313),E313))," · category","")&amp;IF(NOT(EXACT(TRIM(Raw_Export!F313),F313))," · priority","")&amp;IF(NOT(EXACT(TRIM(Raw_Export!G313),G313))," · vendor","")&amp;IF(NOT(EXACT(TRIM(Raw_Export!H313),H313))," · status","")&amp;IF(ISTEXT(Raw_Export!J313)," · cost was text",""),4,200))</f>
        <v>cost was text</v>
      </c>
      <c r="R313" s="20" t="n">
        <f aca="false">IF(A313="","",IF(OR(LEN(Q313)&gt;0,K313&lt;&gt;"",L313&lt;&gt;""),1,0))</f>
        <v>1</v>
      </c>
    </row>
    <row r="314" customFormat="false" ht="15" hidden="false" customHeight="false" outlineLevel="0" collapsed="false">
      <c r="A314" s="19" t="str">
        <f aca="false">IF(Raw_Export!A314="","",Raw_Export!A314)</f>
        <v>WO-24696</v>
      </c>
      <c r="B314" s="32" t="n">
        <f aca="false">IF(A314="","",Raw_Export!B314)</f>
        <v>46291</v>
      </c>
      <c r="C314" s="33" t="n">
        <f aca="false">IF(A314="","",DATE(YEAR(B314),MONTH(B314),1))</f>
        <v>46266</v>
      </c>
      <c r="D314" s="19" t="str">
        <f aca="false">IF(A314="","",IFERROR(INDEX(Cleanup_Rules!$B$6:$B$60,MATCH(TRIM(LOWER(Raw_Export!C314)),Cleanup_Rules!$A$6:$A$60,0)),"UNMAPPED"))</f>
        <v>Oakview Apartments</v>
      </c>
      <c r="E314" s="19" t="str">
        <f aca="false">IF(A314="","",IFERROR(INDEX(Cleanup_Rules!$E$6:$E$60,MATCH(TRIM(LOWER(Raw_Export!E314)),Cleanup_Rules!$D$6:$D$60,0)),"UNMAPPED"))</f>
        <v>Plumbing</v>
      </c>
      <c r="F314" s="19" t="str">
        <f aca="false">IF(A314="","",IFERROR(INDEX(Cleanup_Rules!$H$6:$H$60,MATCH(TRIM(LOWER(Raw_Export!F314)),Cleanup_Rules!$G$6:$G$60,0)),"UNMAPPED"))</f>
        <v>Emergency</v>
      </c>
      <c r="G314" s="19" t="str">
        <f aca="false">IF(A314="","",IFERROR(INDEX(Cleanup_Rules!$K$6:$K$60,MATCH(TRIM(LOWER(Raw_Export!G314)),Cleanup_Rules!$J$6:$J$60,0)),"UNMAPPED"))</f>
        <v>FastFlow Plumbing</v>
      </c>
      <c r="H314" s="19" t="str">
        <f aca="false">IF(A314="","",IFERROR(INDEX(Cleanup_Rules!$N$6:$N$60,MATCH(TRIM(LOWER(Raw_Export!H314)),Cleanup_Rules!$M$6:$M$60,0)),"UNMAPPED"))</f>
        <v>Completed</v>
      </c>
      <c r="I314" s="32" t="n">
        <f aca="false">IF(OR(A314="",Raw_Export!I314=""),"",Raw_Export!I314)</f>
        <v>46291</v>
      </c>
      <c r="J314" s="34" t="n">
        <f aca="false">IF(A314="","",IF(Raw_Export!J314="",0,IF(ISNUMBER(Raw_Export!J314),Raw_Export!J314,VALUE(SUBSTITUTE(SUBSTITUTE(Raw_Export!J314,"$",""),",","")))))</f>
        <v>612.45</v>
      </c>
      <c r="K314" s="20" t="str">
        <f aca="false">IF(A314="","",IF(COUNTIF($A$6:A314,A314)&gt;1,"Duplicate",""))</f>
        <v/>
      </c>
      <c r="L314" s="19" t="str">
        <f aca="false">IF(A314="","",IF(AND(H314="Completed",I314=""),"No completion date",IF(AND(I314&lt;&gt;"",I314&lt;B314),"Completed before created","")))</f>
        <v/>
      </c>
      <c r="M314" s="20" t="str">
        <f aca="false">IF(A314="","",IF(K314="Duplicate","No","Yes"))</f>
        <v>Yes</v>
      </c>
      <c r="N314" s="20" t="n">
        <f aca="false">IF(OR(A314="",H314&lt;&gt;"Completed",L314&lt;&gt;""),"",I314-B314)</f>
        <v>0</v>
      </c>
      <c r="O314" s="20" t="n">
        <f aca="false">IF(A314="","",IFERROR(INDEX(Cleanup_Rules!$Q$6:$Q$8,MATCH(F314,Cleanup_Rules!$P$6:$P$8,0)),""))</f>
        <v>1</v>
      </c>
      <c r="P314" s="20" t="str">
        <f aca="false">IF(OR(N314="",O314=""),"",IF(N314&lt;=O314,"Yes","No"))</f>
        <v>Yes</v>
      </c>
      <c r="Q314" s="19" t="str">
        <f aca="false">IF(A314="","",MID(IF(NOT(EXACT(TRIM(Raw_Export!C314),D314))," · property","")&amp;IF(NOT(EXACT(TRIM(Raw_Export!E314),E314))," · category","")&amp;IF(NOT(EXACT(TRIM(Raw_Export!F314),F314))," · priority","")&amp;IF(NOT(EXACT(TRIM(Raw_Export!G314),G314))," · vendor","")&amp;IF(NOT(EXACT(TRIM(Raw_Export!H314),H314))," · status","")&amp;IF(ISTEXT(Raw_Export!J314)," · cost was text",""),4,200))</f>
        <v>property · status</v>
      </c>
      <c r="R314" s="20" t="n">
        <f aca="false">IF(A314="","",IF(OR(LEN(Q314)&gt;0,K314&lt;&gt;"",L314&lt;&gt;""),1,0))</f>
        <v>1</v>
      </c>
    </row>
    <row r="315" customFormat="false" ht="15" hidden="false" customHeight="false" outlineLevel="0" collapsed="false">
      <c r="A315" s="19" t="str">
        <f aca="false">IF(Raw_Export!A315="","",Raw_Export!A315)</f>
        <v>WO-24699</v>
      </c>
      <c r="B315" s="32" t="n">
        <f aca="false">IF(A315="","",Raw_Export!B315)</f>
        <v>46291</v>
      </c>
      <c r="C315" s="33" t="n">
        <f aca="false">IF(A315="","",DATE(YEAR(B315),MONTH(B315),1))</f>
        <v>46266</v>
      </c>
      <c r="D315" s="19" t="str">
        <f aca="false">IF(A315="","",IFERROR(INDEX(Cleanup_Rules!$B$6:$B$60,MATCH(TRIM(LOWER(Raw_Export!C315)),Cleanup_Rules!$A$6:$A$60,0)),"UNMAPPED"))</f>
        <v>Harbor Point Lofts</v>
      </c>
      <c r="E315" s="19" t="str">
        <f aca="false">IF(A315="","",IFERROR(INDEX(Cleanup_Rules!$E$6:$E$60,MATCH(TRIM(LOWER(Raw_Export!E315)),Cleanup_Rules!$D$6:$D$60,0)),"UNMAPPED"))</f>
        <v>Plumbing</v>
      </c>
      <c r="F315" s="19" t="str">
        <f aca="false">IF(A315="","",IFERROR(INDEX(Cleanup_Rules!$H$6:$H$60,MATCH(TRIM(LOWER(Raw_Export!F315)),Cleanup_Rules!$G$6:$G$60,0)),"UNMAPPED"))</f>
        <v>Routine</v>
      </c>
      <c r="G315" s="19" t="str">
        <f aca="false">IF(A315="","",IFERROR(INDEX(Cleanup_Rules!$K$6:$K$60,MATCH(TRIM(LOWER(Raw_Export!G315)),Cleanup_Rules!$J$6:$J$60,0)),"UNMAPPED"))</f>
        <v>FastFlow Plumbing</v>
      </c>
      <c r="H315" s="19" t="str">
        <f aca="false">IF(A315="","",IFERROR(INDEX(Cleanup_Rules!$N$6:$N$60,MATCH(TRIM(LOWER(Raw_Export!H315)),Cleanup_Rules!$M$6:$M$60,0)),"UNMAPPED"))</f>
        <v>Open</v>
      </c>
      <c r="I315" s="32" t="str">
        <f aca="false">IF(OR(A315="",Raw_Export!I315=""),"",Raw_Export!I315)</f>
        <v/>
      </c>
      <c r="J315" s="34" t="n">
        <f aca="false">IF(A315="","",IF(Raw_Export!J315="",0,IF(ISNUMBER(Raw_Export!J315),Raw_Export!J315,VALUE(SUBSTITUTE(SUBSTITUTE(Raw_Export!J315,"$",""),",","")))))</f>
        <v>593.65</v>
      </c>
      <c r="K315" s="20" t="str">
        <f aca="false">IF(A315="","",IF(COUNTIF($A$6:A315,A315)&gt;1,"Duplicate",""))</f>
        <v/>
      </c>
      <c r="L315" s="19" t="str">
        <f aca="false">IF(A315="","",IF(AND(H315="Completed",I315=""),"No completion date",IF(AND(I315&lt;&gt;"",I315&lt;B315),"Completed before created","")))</f>
        <v/>
      </c>
      <c r="M315" s="20" t="str">
        <f aca="false">IF(A315="","",IF(K315="Duplicate","No","Yes"))</f>
        <v>Yes</v>
      </c>
      <c r="N315" s="20" t="str">
        <f aca="false">IF(OR(A315="",H315&lt;&gt;"Completed",L315&lt;&gt;""),"",I315-B315)</f>
        <v/>
      </c>
      <c r="O315" s="20" t="n">
        <f aca="false">IF(A315="","",IFERROR(INDEX(Cleanup_Rules!$Q$6:$Q$8,MATCH(F315,Cleanup_Rules!$P$6:$P$8,0)),""))</f>
        <v>7</v>
      </c>
      <c r="P315" s="20" t="str">
        <f aca="false">IF(OR(N315="",O315=""),"",IF(N315&lt;=O315,"Yes","No"))</f>
        <v/>
      </c>
      <c r="Q315" s="19" t="str">
        <f aca="false">IF(A315="","",MID(IF(NOT(EXACT(TRIM(Raw_Export!C315),D315))," · property","")&amp;IF(NOT(EXACT(TRIM(Raw_Export!E315),E315))," · category","")&amp;IF(NOT(EXACT(TRIM(Raw_Export!F315),F315))," · priority","")&amp;IF(NOT(EXACT(TRIM(Raw_Export!G315),G315))," · vendor","")&amp;IF(NOT(EXACT(TRIM(Raw_Export!H315),H315))," · status","")&amp;IF(ISTEXT(Raw_Export!J315)," · cost was text",""),4,200))</f>
        <v>property</v>
      </c>
      <c r="R315" s="20" t="n">
        <f aca="false">IF(A315="","",IF(OR(LEN(Q315)&gt;0,K315&lt;&gt;"",L315&lt;&gt;""),1,0))</f>
        <v>1</v>
      </c>
    </row>
    <row r="316" customFormat="false" ht="15" hidden="false" customHeight="false" outlineLevel="0" collapsed="false">
      <c r="A316" s="19" t="str">
        <f aca="false">IF(Raw_Export!A316="","",Raw_Export!A316)</f>
        <v>WO-24701</v>
      </c>
      <c r="B316" s="32" t="n">
        <f aca="false">IF(A316="","",Raw_Export!B316)</f>
        <v>46291</v>
      </c>
      <c r="C316" s="33" t="n">
        <f aca="false">IF(A316="","",DATE(YEAR(B316),MONTH(B316),1))</f>
        <v>46266</v>
      </c>
      <c r="D316" s="19" t="str">
        <f aca="false">IF(A316="","",IFERROR(INDEX(Cleanup_Rules!$B$6:$B$60,MATCH(TRIM(LOWER(Raw_Export!C316)),Cleanup_Rules!$A$6:$A$60,0)),"UNMAPPED"))</f>
        <v>Harbor Point Lofts</v>
      </c>
      <c r="E316" s="19" t="str">
        <f aca="false">IF(A316="","",IFERROR(INDEX(Cleanup_Rules!$E$6:$E$60,MATCH(TRIM(LOWER(Raw_Export!E316)),Cleanup_Rules!$D$6:$D$60,0)),"UNMAPPED"))</f>
        <v>Electrical</v>
      </c>
      <c r="F316" s="19" t="str">
        <f aca="false">IF(A316="","",IFERROR(INDEX(Cleanup_Rules!$H$6:$H$60,MATCH(TRIM(LOWER(Raw_Export!F316)),Cleanup_Rules!$G$6:$G$60,0)),"UNMAPPED"))</f>
        <v>Routine</v>
      </c>
      <c r="G316" s="19" t="str">
        <f aca="false">IF(A316="","",IFERROR(INDEX(Cleanup_Rules!$K$6:$K$60,MATCH(TRIM(LOWER(Raw_Export!G316)),Cleanup_Rules!$J$6:$J$60,0)),"UNMAPPED"))</f>
        <v>Bright Spark Electric</v>
      </c>
      <c r="H316" s="19" t="str">
        <f aca="false">IF(A316="","",IFERROR(INDEX(Cleanup_Rules!$N$6:$N$60,MATCH(TRIM(LOWER(Raw_Export!H316)),Cleanup_Rules!$M$6:$M$60,0)),"UNMAPPED"))</f>
        <v>Completed</v>
      </c>
      <c r="I316" s="32" t="n">
        <f aca="false">IF(OR(A316="",Raw_Export!I316=""),"",Raw_Export!I316)</f>
        <v>46295</v>
      </c>
      <c r="J316" s="34" t="n">
        <f aca="false">IF(A316="","",IF(Raw_Export!J316="",0,IF(ISNUMBER(Raw_Export!J316),Raw_Export!J316,VALUE(SUBSTITUTE(SUBSTITUTE(Raw_Export!J316,"$",""),",","")))))</f>
        <v>267.95</v>
      </c>
      <c r="K316" s="20" t="str">
        <f aca="false">IF(A316="","",IF(COUNTIF($A$6:A316,A316)&gt;1,"Duplicate",""))</f>
        <v/>
      </c>
      <c r="L316" s="19" t="str">
        <f aca="false">IF(A316="","",IF(AND(H316="Completed",I316=""),"No completion date",IF(AND(I316&lt;&gt;"",I316&lt;B316),"Completed before created","")))</f>
        <v/>
      </c>
      <c r="M316" s="20" t="str">
        <f aca="false">IF(A316="","",IF(K316="Duplicate","No","Yes"))</f>
        <v>Yes</v>
      </c>
      <c r="N316" s="20" t="n">
        <f aca="false">IF(OR(A316="",H316&lt;&gt;"Completed",L316&lt;&gt;""),"",I316-B316)</f>
        <v>4</v>
      </c>
      <c r="O316" s="20" t="n">
        <f aca="false">IF(A316="","",IFERROR(INDEX(Cleanup_Rules!$Q$6:$Q$8,MATCH(F316,Cleanup_Rules!$P$6:$P$8,0)),""))</f>
        <v>7</v>
      </c>
      <c r="P316" s="20" t="str">
        <f aca="false">IF(OR(N316="",O316=""),"",IF(N316&lt;=O316,"Yes","No"))</f>
        <v>Yes</v>
      </c>
      <c r="Q316" s="19" t="str">
        <f aca="false">IF(A316="","",MID(IF(NOT(EXACT(TRIM(Raw_Export!C316),D316))," · property","")&amp;IF(NOT(EXACT(TRIM(Raw_Export!E316),E316))," · category","")&amp;IF(NOT(EXACT(TRIM(Raw_Export!F316),F316))," · priority","")&amp;IF(NOT(EXACT(TRIM(Raw_Export!G316),G316))," · vendor","")&amp;IF(NOT(EXACT(TRIM(Raw_Export!H316),H316))," · status","")&amp;IF(ISTEXT(Raw_Export!J316)," · cost was text",""),4,200))</f>
        <v>category · vendor</v>
      </c>
      <c r="R316" s="20" t="n">
        <f aca="false">IF(A316="","",IF(OR(LEN(Q316)&gt;0,K316&lt;&gt;"",L316&lt;&gt;""),1,0))</f>
        <v>1</v>
      </c>
    </row>
    <row r="317" customFormat="false" ht="15" hidden="false" customHeight="false" outlineLevel="0" collapsed="false">
      <c r="A317" s="19" t="str">
        <f aca="false">IF(Raw_Export!A317="","",Raw_Export!A317)</f>
        <v>WO-24703</v>
      </c>
      <c r="B317" s="32" t="n">
        <f aca="false">IF(A317="","",Raw_Export!B317)</f>
        <v>46292</v>
      </c>
      <c r="C317" s="33" t="n">
        <f aca="false">IF(A317="","",DATE(YEAR(B317),MONTH(B317),1))</f>
        <v>46266</v>
      </c>
      <c r="D317" s="19" t="str">
        <f aca="false">IF(A317="","",IFERROR(INDEX(Cleanup_Rules!$B$6:$B$60,MATCH(TRIM(LOWER(Raw_Export!C317)),Cleanup_Rules!$A$6:$A$60,0)),"UNMAPPED"))</f>
        <v>Cedar Ridge Apartments</v>
      </c>
      <c r="E317" s="19" t="str">
        <f aca="false">IF(A317="","",IFERROR(INDEX(Cleanup_Rules!$E$6:$E$60,MATCH(TRIM(LOWER(Raw_Export!E317)),Cleanup_Rules!$D$6:$D$60,0)),"UNMAPPED"))</f>
        <v>HVAC</v>
      </c>
      <c r="F317" s="19" t="str">
        <f aca="false">IF(A317="","",IFERROR(INDEX(Cleanup_Rules!$H$6:$H$60,MATCH(TRIM(LOWER(Raw_Export!F317)),Cleanup_Rules!$G$6:$G$60,0)),"UNMAPPED"))</f>
        <v>Routine</v>
      </c>
      <c r="G317" s="19" t="str">
        <f aca="false">IF(A317="","",IFERROR(INDEX(Cleanup_Rules!$K$6:$K$60,MATCH(TRIM(LOWER(Raw_Export!G317)),Cleanup_Rules!$J$6:$J$60,0)),"UNMAPPED"))</f>
        <v>CoolAir HVAC</v>
      </c>
      <c r="H317" s="19" t="str">
        <f aca="false">IF(A317="","",IFERROR(INDEX(Cleanup_Rules!$N$6:$N$60,MATCH(TRIM(LOWER(Raw_Export!H317)),Cleanup_Rules!$M$6:$M$60,0)),"UNMAPPED"))</f>
        <v>Open</v>
      </c>
      <c r="I317" s="32" t="str">
        <f aca="false">IF(OR(A317="",Raw_Export!I317=""),"",Raw_Export!I317)</f>
        <v/>
      </c>
      <c r="J317" s="34" t="n">
        <f aca="false">IF(A317="","",IF(Raw_Export!J317="",0,IF(ISNUMBER(Raw_Export!J317),Raw_Export!J317,VALUE(SUBSTITUTE(SUBSTITUTE(Raw_Export!J317,"$",""),",","")))))</f>
        <v>448.65</v>
      </c>
      <c r="K317" s="20" t="str">
        <f aca="false">IF(A317="","",IF(COUNTIF($A$6:A317,A317)&gt;1,"Duplicate",""))</f>
        <v/>
      </c>
      <c r="L317" s="19" t="str">
        <f aca="false">IF(A317="","",IF(AND(H317="Completed",I317=""),"No completion date",IF(AND(I317&lt;&gt;"",I317&lt;B317),"Completed before created","")))</f>
        <v/>
      </c>
      <c r="M317" s="20" t="str">
        <f aca="false">IF(A317="","",IF(K317="Duplicate","No","Yes"))</f>
        <v>Yes</v>
      </c>
      <c r="N317" s="20" t="str">
        <f aca="false">IF(OR(A317="",H317&lt;&gt;"Completed",L317&lt;&gt;""),"",I317-B317)</f>
        <v/>
      </c>
      <c r="O317" s="20" t="n">
        <f aca="false">IF(A317="","",IFERROR(INDEX(Cleanup_Rules!$Q$6:$Q$8,MATCH(F317,Cleanup_Rules!$P$6:$P$8,0)),""))</f>
        <v>7</v>
      </c>
      <c r="P317" s="20" t="str">
        <f aca="false">IF(OR(N317="",O317=""),"",IF(N317&lt;=O317,"Yes","No"))</f>
        <v/>
      </c>
      <c r="Q317" s="19" t="str">
        <f aca="false">IF(A317="","",MID(IF(NOT(EXACT(TRIM(Raw_Export!C317),D317))," · property","")&amp;IF(NOT(EXACT(TRIM(Raw_Export!E317),E317))," · category","")&amp;IF(NOT(EXACT(TRIM(Raw_Export!F317),F317))," · priority","")&amp;IF(NOT(EXACT(TRIM(Raw_Export!G317),G317))," · vendor","")&amp;IF(NOT(EXACT(TRIM(Raw_Export!H317),H317))," · status","")&amp;IF(ISTEXT(Raw_Export!J317)," · cost was text",""),4,200))</f>
        <v>priority</v>
      </c>
      <c r="R317" s="20" t="n">
        <f aca="false">IF(A317="","",IF(OR(LEN(Q317)&gt;0,K317&lt;&gt;"",L317&lt;&gt;""),1,0))</f>
        <v>1</v>
      </c>
    </row>
    <row r="318" customFormat="false" ht="15" hidden="false" customHeight="false" outlineLevel="0" collapsed="false">
      <c r="A318" s="19" t="str">
        <f aca="false">IF(Raw_Export!A318="","",Raw_Export!A318)</f>
        <v>WO-24704</v>
      </c>
      <c r="B318" s="32" t="n">
        <f aca="false">IF(A318="","",Raw_Export!B318)</f>
        <v>46292</v>
      </c>
      <c r="C318" s="33" t="n">
        <f aca="false">IF(A318="","",DATE(YEAR(B318),MONTH(B318),1))</f>
        <v>46266</v>
      </c>
      <c r="D318" s="19" t="str">
        <f aca="false">IF(A318="","",IFERROR(INDEX(Cleanup_Rules!$B$6:$B$60,MATCH(TRIM(LOWER(Raw_Export!C318)),Cleanup_Rules!$A$6:$A$60,0)),"UNMAPPED"))</f>
        <v>Cedar Ridge Apartments</v>
      </c>
      <c r="E318" s="19" t="str">
        <f aca="false">IF(A318="","",IFERROR(INDEX(Cleanup_Rules!$E$6:$E$60,MATCH(TRIM(LOWER(Raw_Export!E318)),Cleanup_Rules!$D$6:$D$60,0)),"UNMAPPED"))</f>
        <v>HVAC</v>
      </c>
      <c r="F318" s="19" t="str">
        <f aca="false">IF(A318="","",IFERROR(INDEX(Cleanup_Rules!$H$6:$H$60,MATCH(TRIM(LOWER(Raw_Export!F318)),Cleanup_Rules!$G$6:$G$60,0)),"UNMAPPED"))</f>
        <v>Routine</v>
      </c>
      <c r="G318" s="19" t="str">
        <f aca="false">IF(A318="","",IFERROR(INDEX(Cleanup_Rules!$K$6:$K$60,MATCH(TRIM(LOWER(Raw_Export!G318)),Cleanup_Rules!$J$6:$J$60,0)),"UNMAPPED"))</f>
        <v>In-house Maintenance</v>
      </c>
      <c r="H318" s="19" t="str">
        <f aca="false">IF(A318="","",IFERROR(INDEX(Cleanup_Rules!$N$6:$N$60,MATCH(TRIM(LOWER(Raw_Export!H318)),Cleanup_Rules!$M$6:$M$60,0)),"UNMAPPED"))</f>
        <v>Open</v>
      </c>
      <c r="I318" s="32" t="str">
        <f aca="false">IF(OR(A318="",Raw_Export!I318=""),"",Raw_Export!I318)</f>
        <v/>
      </c>
      <c r="J318" s="34" t="n">
        <f aca="false">IF(A318="","",IF(Raw_Export!J318="",0,IF(ISNUMBER(Raw_Export!J318),Raw_Export!J318,VALUE(SUBSTITUTE(SUBSTITUTE(Raw_Export!J318,"$",""),",","")))))</f>
        <v>0</v>
      </c>
      <c r="K318" s="20" t="str">
        <f aca="false">IF(A318="","",IF(COUNTIF($A$6:A318,A318)&gt;1,"Duplicate",""))</f>
        <v/>
      </c>
      <c r="L318" s="19" t="str">
        <f aca="false">IF(A318="","",IF(AND(H318="Completed",I318=""),"No completion date",IF(AND(I318&lt;&gt;"",I318&lt;B318),"Completed before created","")))</f>
        <v/>
      </c>
      <c r="M318" s="20" t="str">
        <f aca="false">IF(A318="","",IF(K318="Duplicate","No","Yes"))</f>
        <v>Yes</v>
      </c>
      <c r="N318" s="20" t="str">
        <f aca="false">IF(OR(A318="",H318&lt;&gt;"Completed",L318&lt;&gt;""),"",I318-B318)</f>
        <v/>
      </c>
      <c r="O318" s="20" t="n">
        <f aca="false">IF(A318="","",IFERROR(INDEX(Cleanup_Rules!$Q$6:$Q$8,MATCH(F318,Cleanup_Rules!$P$6:$P$8,0)),""))</f>
        <v>7</v>
      </c>
      <c r="P318" s="20" t="str">
        <f aca="false">IF(OR(N318="",O318=""),"",IF(N318&lt;=O318,"Yes","No"))</f>
        <v/>
      </c>
      <c r="Q318" s="19" t="str">
        <f aca="false">IF(A318="","",MID(IF(NOT(EXACT(TRIM(Raw_Export!C318),D318))," · property","")&amp;IF(NOT(EXACT(TRIM(Raw_Export!E318),E318))," · category","")&amp;IF(NOT(EXACT(TRIM(Raw_Export!F318),F318))," · priority","")&amp;IF(NOT(EXACT(TRIM(Raw_Export!G318),G318))," · vendor","")&amp;IF(NOT(EXACT(TRIM(Raw_Export!H318),H318))," · status","")&amp;IF(ISTEXT(Raw_Export!J318)," · cost was text",""),4,200))</f>
        <v/>
      </c>
      <c r="R318" s="20" t="n">
        <f aca="false">IF(A318="","",IF(OR(LEN(Q318)&gt;0,K318&lt;&gt;"",L318&lt;&gt;""),1,0))</f>
        <v>0</v>
      </c>
    </row>
    <row r="319" customFormat="false" ht="15" hidden="false" customHeight="false" outlineLevel="0" collapsed="false">
      <c r="A319" s="19" t="str">
        <f aca="false">IF(Raw_Export!A319="","",Raw_Export!A319)</f>
        <v>WO-24705</v>
      </c>
      <c r="B319" s="32" t="n">
        <f aca="false">IF(A319="","",Raw_Export!B319)</f>
        <v>46292</v>
      </c>
      <c r="C319" s="33" t="n">
        <f aca="false">IF(A319="","",DATE(YEAR(B319),MONTH(B319),1))</f>
        <v>46266</v>
      </c>
      <c r="D319" s="19" t="str">
        <f aca="false">IF(A319="","",IFERROR(INDEX(Cleanup_Rules!$B$6:$B$60,MATCH(TRIM(LOWER(Raw_Export!C319)),Cleanup_Rules!$A$6:$A$60,0)),"UNMAPPED"))</f>
        <v>Cedar Ridge Apartments</v>
      </c>
      <c r="E319" s="19" t="str">
        <f aca="false">IF(A319="","",IFERROR(INDEX(Cleanup_Rules!$E$6:$E$60,MATCH(TRIM(LOWER(Raw_Export!E319)),Cleanup_Rules!$D$6:$D$60,0)),"UNMAPPED"))</f>
        <v>Electrical</v>
      </c>
      <c r="F319" s="19" t="str">
        <f aca="false">IF(A319="","",IFERROR(INDEX(Cleanup_Rules!$H$6:$H$60,MATCH(TRIM(LOWER(Raw_Export!F319)),Cleanup_Rules!$G$6:$G$60,0)),"UNMAPPED"))</f>
        <v>Routine</v>
      </c>
      <c r="G319" s="19" t="str">
        <f aca="false">IF(A319="","",IFERROR(INDEX(Cleanup_Rules!$K$6:$K$60,MATCH(TRIM(LOWER(Raw_Export!G319)),Cleanup_Rules!$J$6:$J$60,0)),"UNMAPPED"))</f>
        <v>Bright Spark Electric</v>
      </c>
      <c r="H319" s="19" t="str">
        <f aca="false">IF(A319="","",IFERROR(INDEX(Cleanup_Rules!$N$6:$N$60,MATCH(TRIM(LOWER(Raw_Export!H319)),Cleanup_Rules!$M$6:$M$60,0)),"UNMAPPED"))</f>
        <v>Completed</v>
      </c>
      <c r="I319" s="32" t="n">
        <f aca="false">IF(OR(A319="",Raw_Export!I319=""),"",Raw_Export!I319)</f>
        <v>46292</v>
      </c>
      <c r="J319" s="34" t="n">
        <f aca="false">IF(A319="","",IF(Raw_Export!J319="",0,IF(ISNUMBER(Raw_Export!J319),Raw_Export!J319,VALUE(SUBSTITUTE(SUBSTITUTE(Raw_Export!J319,"$",""),",","")))))</f>
        <v>220.69</v>
      </c>
      <c r="K319" s="20" t="str">
        <f aca="false">IF(A319="","",IF(COUNTIF($A$6:A319,A319)&gt;1,"Duplicate",""))</f>
        <v/>
      </c>
      <c r="L319" s="19" t="str">
        <f aca="false">IF(A319="","",IF(AND(H319="Completed",I319=""),"No completion date",IF(AND(I319&lt;&gt;"",I319&lt;B319),"Completed before created","")))</f>
        <v/>
      </c>
      <c r="M319" s="20" t="str">
        <f aca="false">IF(A319="","",IF(K319="Duplicate","No","Yes"))</f>
        <v>Yes</v>
      </c>
      <c r="N319" s="20" t="n">
        <f aca="false">IF(OR(A319="",H319&lt;&gt;"Completed",L319&lt;&gt;""),"",I319-B319)</f>
        <v>0</v>
      </c>
      <c r="O319" s="20" t="n">
        <f aca="false">IF(A319="","",IFERROR(INDEX(Cleanup_Rules!$Q$6:$Q$8,MATCH(F319,Cleanup_Rules!$P$6:$P$8,0)),""))</f>
        <v>7</v>
      </c>
      <c r="P319" s="20" t="str">
        <f aca="false">IF(OR(N319="",O319=""),"",IF(N319&lt;=O319,"Yes","No"))</f>
        <v>Yes</v>
      </c>
      <c r="Q319" s="19" t="str">
        <f aca="false">IF(A319="","",MID(IF(NOT(EXACT(TRIM(Raw_Export!C319),D319))," · property","")&amp;IF(NOT(EXACT(TRIM(Raw_Export!E319),E319))," · category","")&amp;IF(NOT(EXACT(TRIM(Raw_Export!F319),F319))," · priority","")&amp;IF(NOT(EXACT(TRIM(Raw_Export!G319),G319))," · vendor","")&amp;IF(NOT(EXACT(TRIM(Raw_Export!H319),H319))," · status","")&amp;IF(ISTEXT(Raw_Export!J319)," · cost was text",""),4,200))</f>
        <v>priority · cost was text</v>
      </c>
      <c r="R319" s="20" t="n">
        <f aca="false">IF(A319="","",IF(OR(LEN(Q319)&gt;0,K319&lt;&gt;"",L319&lt;&gt;""),1,0))</f>
        <v>1</v>
      </c>
    </row>
    <row r="320" customFormat="false" ht="15" hidden="false" customHeight="false" outlineLevel="0" collapsed="false">
      <c r="A320" s="19" t="str">
        <f aca="false">IF(Raw_Export!A320="","",Raw_Export!A320)</f>
        <v>WO-24707</v>
      </c>
      <c r="B320" s="32" t="n">
        <f aca="false">IF(A320="","",Raw_Export!B320)</f>
        <v>46294</v>
      </c>
      <c r="C320" s="33" t="n">
        <f aca="false">IF(A320="","",DATE(YEAR(B320),MONTH(B320),1))</f>
        <v>46266</v>
      </c>
      <c r="D320" s="19" t="str">
        <f aca="false">IF(A320="","",IFERROR(INDEX(Cleanup_Rules!$B$6:$B$60,MATCH(TRIM(LOWER(Raw_Export!C320)),Cleanup_Rules!$A$6:$A$60,0)),"UNMAPPED"))</f>
        <v>Oakview Apartments</v>
      </c>
      <c r="E320" s="19" t="str">
        <f aca="false">IF(A320="","",IFERROR(INDEX(Cleanup_Rules!$E$6:$E$60,MATCH(TRIM(LOWER(Raw_Export!E320)),Cleanup_Rules!$D$6:$D$60,0)),"UNMAPPED"))</f>
        <v>HVAC</v>
      </c>
      <c r="F320" s="19" t="str">
        <f aca="false">IF(A320="","",IFERROR(INDEX(Cleanup_Rules!$H$6:$H$60,MATCH(TRIM(LOWER(Raw_Export!F320)),Cleanup_Rules!$G$6:$G$60,0)),"UNMAPPED"))</f>
        <v>Routine</v>
      </c>
      <c r="G320" s="19" t="str">
        <f aca="false">IF(A320="","",IFERROR(INDEX(Cleanup_Rules!$K$6:$K$60,MATCH(TRIM(LOWER(Raw_Export!G320)),Cleanup_Rules!$J$6:$J$60,0)),"UNMAPPED"))</f>
        <v>CoolAir HVAC</v>
      </c>
      <c r="H320" s="19" t="str">
        <f aca="false">IF(A320="","",IFERROR(INDEX(Cleanup_Rules!$N$6:$N$60,MATCH(TRIM(LOWER(Raw_Export!H320)),Cleanup_Rules!$M$6:$M$60,0)),"UNMAPPED"))</f>
        <v>Open</v>
      </c>
      <c r="I320" s="32" t="str">
        <f aca="false">IF(OR(A320="",Raw_Export!I320=""),"",Raw_Export!I320)</f>
        <v/>
      </c>
      <c r="J320" s="34" t="n">
        <f aca="false">IF(A320="","",IF(Raw_Export!J320="",0,IF(ISNUMBER(Raw_Export!J320),Raw_Export!J320,VALUE(SUBSTITUTE(SUBSTITUTE(Raw_Export!J320,"$",""),",","")))))</f>
        <v>756.17</v>
      </c>
      <c r="K320" s="20" t="str">
        <f aca="false">IF(A320="","",IF(COUNTIF($A$6:A320,A320)&gt;1,"Duplicate",""))</f>
        <v/>
      </c>
      <c r="L320" s="19" t="str">
        <f aca="false">IF(A320="","",IF(AND(H320="Completed",I320=""),"No completion date",IF(AND(I320&lt;&gt;"",I320&lt;B320),"Completed before created","")))</f>
        <v/>
      </c>
      <c r="M320" s="20" t="str">
        <f aca="false">IF(A320="","",IF(K320="Duplicate","No","Yes"))</f>
        <v>Yes</v>
      </c>
      <c r="N320" s="20" t="str">
        <f aca="false">IF(OR(A320="",H320&lt;&gt;"Completed",L320&lt;&gt;""),"",I320-B320)</f>
        <v/>
      </c>
      <c r="O320" s="20" t="n">
        <f aca="false">IF(A320="","",IFERROR(INDEX(Cleanup_Rules!$Q$6:$Q$8,MATCH(F320,Cleanup_Rules!$P$6:$P$8,0)),""))</f>
        <v>7</v>
      </c>
      <c r="P320" s="20" t="str">
        <f aca="false">IF(OR(N320="",O320=""),"",IF(N320&lt;=O320,"Yes","No"))</f>
        <v/>
      </c>
      <c r="Q320" s="19" t="str">
        <f aca="false">IF(A320="","",MID(IF(NOT(EXACT(TRIM(Raw_Export!C320),D320))," · property","")&amp;IF(NOT(EXACT(TRIM(Raw_Export!E320),E320))," · category","")&amp;IF(NOT(EXACT(TRIM(Raw_Export!F320),F320))," · priority","")&amp;IF(NOT(EXACT(TRIM(Raw_Export!G320),G320))," · vendor","")&amp;IF(NOT(EXACT(TRIM(Raw_Export!H320),H320))," · status","")&amp;IF(ISTEXT(Raw_Export!J320)," · cost was text",""),4,200))</f>
        <v>property</v>
      </c>
      <c r="R320" s="20" t="n">
        <f aca="false">IF(A320="","",IF(OR(LEN(Q320)&gt;0,K320&lt;&gt;"",L320&lt;&gt;""),1,0))</f>
        <v>1</v>
      </c>
    </row>
    <row r="321" customFormat="false" ht="15" hidden="false" customHeight="false" outlineLevel="0" collapsed="false">
      <c r="A321" s="19" t="str">
        <f aca="false">IF(Raw_Export!A321="","",Raw_Export!A321)</f>
        <v>WO-24709</v>
      </c>
      <c r="B321" s="32" t="n">
        <f aca="false">IF(A321="","",Raw_Export!B321)</f>
        <v>46294</v>
      </c>
      <c r="C321" s="33" t="n">
        <f aca="false">IF(A321="","",DATE(YEAR(B321),MONTH(B321),1))</f>
        <v>46266</v>
      </c>
      <c r="D321" s="19" t="str">
        <f aca="false">IF(A321="","",IFERROR(INDEX(Cleanup_Rules!$B$6:$B$60,MATCH(TRIM(LOWER(Raw_Export!C321)),Cleanup_Rules!$A$6:$A$60,0)),"UNMAPPED"))</f>
        <v>Harbor Point Lofts</v>
      </c>
      <c r="E321" s="19" t="str">
        <f aca="false">IF(A321="","",IFERROR(INDEX(Cleanup_Rules!$E$6:$E$60,MATCH(TRIM(LOWER(Raw_Export!E321)),Cleanup_Rules!$D$6:$D$60,0)),"UNMAPPED"))</f>
        <v>Appliance</v>
      </c>
      <c r="F321" s="19" t="str">
        <f aca="false">IF(A321="","",IFERROR(INDEX(Cleanup_Rules!$H$6:$H$60,MATCH(TRIM(LOWER(Raw_Export!F321)),Cleanup_Rules!$G$6:$G$60,0)),"UNMAPPED"))</f>
        <v>Routine</v>
      </c>
      <c r="G321" s="19" t="str">
        <f aca="false">IF(A321="","",IFERROR(INDEX(Cleanup_Rules!$K$6:$K$60,MATCH(TRIM(LOWER(Raw_Export!G321)),Cleanup_Rules!$J$6:$J$60,0)),"UNMAPPED"))</f>
        <v>In-house Maintenance</v>
      </c>
      <c r="H321" s="19" t="str">
        <f aca="false">IF(A321="","",IFERROR(INDEX(Cleanup_Rules!$N$6:$N$60,MATCH(TRIM(LOWER(Raw_Export!H321)),Cleanup_Rules!$M$6:$M$60,0)),"UNMAPPED"))</f>
        <v>Open</v>
      </c>
      <c r="I321" s="32" t="str">
        <f aca="false">IF(OR(A321="",Raw_Export!I321=""),"",Raw_Export!I321)</f>
        <v/>
      </c>
      <c r="J321" s="34" t="n">
        <f aca="false">IF(A321="","",IF(Raw_Export!J321="",0,IF(ISNUMBER(Raw_Export!J321),Raw_Export!J321,VALUE(SUBSTITUTE(SUBSTITUTE(Raw_Export!J321,"$",""),",","")))))</f>
        <v>0</v>
      </c>
      <c r="K321" s="20" t="str">
        <f aca="false">IF(A321="","",IF(COUNTIF($A$6:A321,A321)&gt;1,"Duplicate",""))</f>
        <v/>
      </c>
      <c r="L321" s="19" t="str">
        <f aca="false">IF(A321="","",IF(AND(H321="Completed",I321=""),"No completion date",IF(AND(I321&lt;&gt;"",I321&lt;B321),"Completed before created","")))</f>
        <v/>
      </c>
      <c r="M321" s="20" t="str">
        <f aca="false">IF(A321="","",IF(K321="Duplicate","No","Yes"))</f>
        <v>Yes</v>
      </c>
      <c r="N321" s="20" t="str">
        <f aca="false">IF(OR(A321="",H321&lt;&gt;"Completed",L321&lt;&gt;""),"",I321-B321)</f>
        <v/>
      </c>
      <c r="O321" s="20" t="n">
        <f aca="false">IF(A321="","",IFERROR(INDEX(Cleanup_Rules!$Q$6:$Q$8,MATCH(F321,Cleanup_Rules!$P$6:$P$8,0)),""))</f>
        <v>7</v>
      </c>
      <c r="P321" s="20" t="str">
        <f aca="false">IF(OR(N321="",O321=""),"",IF(N321&lt;=O321,"Yes","No"))</f>
        <v/>
      </c>
      <c r="Q321" s="19" t="str">
        <f aca="false">IF(A321="","",MID(IF(NOT(EXACT(TRIM(Raw_Export!C321),D321))," · property","")&amp;IF(NOT(EXACT(TRIM(Raw_Export!E321),E321))," · category","")&amp;IF(NOT(EXACT(TRIM(Raw_Export!F321),F321))," · priority","")&amp;IF(NOT(EXACT(TRIM(Raw_Export!G321),G321))," · vendor","")&amp;IF(NOT(EXACT(TRIM(Raw_Export!H321),H321))," · status","")&amp;IF(ISTEXT(Raw_Export!J321)," · cost was text",""),4,200))</f>
        <v/>
      </c>
      <c r="R321" s="20" t="n">
        <f aca="false">IF(A321="","",IF(OR(LEN(Q321)&gt;0,K321&lt;&gt;"",L321&lt;&gt;""),1,0))</f>
        <v>0</v>
      </c>
    </row>
    <row r="322" customFormat="false" ht="15" hidden="false" customHeight="false" outlineLevel="0" collapsed="false">
      <c r="A322" s="19" t="str">
        <f aca="false">IF(Raw_Export!A322="","",Raw_Export!A322)</f>
        <v>WO-24711</v>
      </c>
      <c r="B322" s="32" t="n">
        <f aca="false">IF(A322="","",Raw_Export!B322)</f>
        <v>46294</v>
      </c>
      <c r="C322" s="33" t="n">
        <f aca="false">IF(A322="","",DATE(YEAR(B322),MONTH(B322),1))</f>
        <v>46266</v>
      </c>
      <c r="D322" s="19" t="str">
        <f aca="false">IF(A322="","",IFERROR(INDEX(Cleanup_Rules!$B$6:$B$60,MATCH(TRIM(LOWER(Raw_Export!C322)),Cleanup_Rules!$A$6:$A$60,0)),"UNMAPPED"))</f>
        <v>Harbor Point Lofts</v>
      </c>
      <c r="E322" s="19" t="str">
        <f aca="false">IF(A322="","",IFERROR(INDEX(Cleanup_Rules!$E$6:$E$60,MATCH(TRIM(LOWER(Raw_Export!E322)),Cleanup_Rules!$D$6:$D$60,0)),"UNMAPPED"))</f>
        <v>Plumbing</v>
      </c>
      <c r="F322" s="19" t="str">
        <f aca="false">IF(A322="","",IFERROR(INDEX(Cleanup_Rules!$H$6:$H$60,MATCH(TRIM(LOWER(Raw_Export!F322)),Cleanup_Rules!$G$6:$G$60,0)),"UNMAPPED"))</f>
        <v>Routine</v>
      </c>
      <c r="G322" s="19" t="str">
        <f aca="false">IF(A322="","",IFERROR(INDEX(Cleanup_Rules!$K$6:$K$60,MATCH(TRIM(LOWER(Raw_Export!G322)),Cleanup_Rules!$J$6:$J$60,0)),"UNMAPPED"))</f>
        <v>FastFlow Plumbing</v>
      </c>
      <c r="H322" s="19" t="str">
        <f aca="false">IF(A322="","",IFERROR(INDEX(Cleanup_Rules!$N$6:$N$60,MATCH(TRIM(LOWER(Raw_Export!H322)),Cleanup_Rules!$M$6:$M$60,0)),"UNMAPPED"))</f>
        <v>Open</v>
      </c>
      <c r="I322" s="32" t="str">
        <f aca="false">IF(OR(A322="",Raw_Export!I322=""),"",Raw_Export!I322)</f>
        <v/>
      </c>
      <c r="J322" s="34" t="n">
        <f aca="false">IF(A322="","",IF(Raw_Export!J322="",0,IF(ISNUMBER(Raw_Export!J322),Raw_Export!J322,VALUE(SUBSTITUTE(SUBSTITUTE(Raw_Export!J322,"$",""),",","")))))</f>
        <v>711.6</v>
      </c>
      <c r="K322" s="20" t="str">
        <f aca="false">IF(A322="","",IF(COUNTIF($A$6:A322,A322)&gt;1,"Duplicate",""))</f>
        <v/>
      </c>
      <c r="L322" s="19" t="str">
        <f aca="false">IF(A322="","",IF(AND(H322="Completed",I322=""),"No completion date",IF(AND(I322&lt;&gt;"",I322&lt;B322),"Completed before created","")))</f>
        <v/>
      </c>
      <c r="M322" s="20" t="str">
        <f aca="false">IF(A322="","",IF(K322="Duplicate","No","Yes"))</f>
        <v>Yes</v>
      </c>
      <c r="N322" s="20" t="str">
        <f aca="false">IF(OR(A322="",H322&lt;&gt;"Completed",L322&lt;&gt;""),"",I322-B322)</f>
        <v/>
      </c>
      <c r="O322" s="20" t="n">
        <f aca="false">IF(A322="","",IFERROR(INDEX(Cleanup_Rules!$Q$6:$Q$8,MATCH(F322,Cleanup_Rules!$P$6:$P$8,0)),""))</f>
        <v>7</v>
      </c>
      <c r="P322" s="20" t="str">
        <f aca="false">IF(OR(N322="",O322=""),"",IF(N322&lt;=O322,"Yes","No"))</f>
        <v/>
      </c>
      <c r="Q322" s="19" t="str">
        <f aca="false">IF(A322="","",MID(IF(NOT(EXACT(TRIM(Raw_Export!C322),D322))," · property","")&amp;IF(NOT(EXACT(TRIM(Raw_Export!E322),E322))," · category","")&amp;IF(NOT(EXACT(TRIM(Raw_Export!F322),F322))," · priority","")&amp;IF(NOT(EXACT(TRIM(Raw_Export!G322),G322))," · vendor","")&amp;IF(NOT(EXACT(TRIM(Raw_Export!H322),H322))," · status","")&amp;IF(ISTEXT(Raw_Export!J322)," · cost was text",""),4,200))</f>
        <v/>
      </c>
      <c r="R322" s="20" t="n">
        <f aca="false">IF(A322="","",IF(OR(LEN(Q322)&gt;0,K322&lt;&gt;"",L322&lt;&gt;""),1,0))</f>
        <v>0</v>
      </c>
    </row>
    <row r="323" customFormat="false" ht="15" hidden="false" customHeight="false" outlineLevel="0" collapsed="false">
      <c r="A323" s="19" t="str">
        <f aca="false">IF(Raw_Export!A323="","",Raw_Export!A323)</f>
        <v>WO-24714</v>
      </c>
      <c r="B323" s="32" t="n">
        <f aca="false">IF(A323="","",Raw_Export!B323)</f>
        <v>46294</v>
      </c>
      <c r="C323" s="33" t="n">
        <f aca="false">IF(A323="","",DATE(YEAR(B323),MONTH(B323),1))</f>
        <v>46266</v>
      </c>
      <c r="D323" s="19" t="str">
        <f aca="false">IF(A323="","",IFERROR(INDEX(Cleanup_Rules!$B$6:$B$60,MATCH(TRIM(LOWER(Raw_Export!C323)),Cleanup_Rules!$A$6:$A$60,0)),"UNMAPPED"))</f>
        <v>Cedar Ridge Apartments</v>
      </c>
      <c r="E323" s="19" t="str">
        <f aca="false">IF(A323="","",IFERROR(INDEX(Cleanup_Rules!$E$6:$E$60,MATCH(TRIM(LOWER(Raw_Export!E323)),Cleanup_Rules!$D$6:$D$60,0)),"UNMAPPED"))</f>
        <v>Pest Control</v>
      </c>
      <c r="F323" s="19" t="str">
        <f aca="false">IF(A323="","",IFERROR(INDEX(Cleanup_Rules!$H$6:$H$60,MATCH(TRIM(LOWER(Raw_Export!F323)),Cleanup_Rules!$G$6:$G$60,0)),"UNMAPPED"))</f>
        <v>Urgent</v>
      </c>
      <c r="G323" s="19" t="str">
        <f aca="false">IF(A323="","",IFERROR(INDEX(Cleanup_Rules!$K$6:$K$60,MATCH(TRIM(LOWER(Raw_Export!G323)),Cleanup_Rules!$J$6:$J$60,0)),"UNMAPPED"))</f>
        <v>Shield Pest Control</v>
      </c>
      <c r="H323" s="19" t="str">
        <f aca="false">IF(A323="","",IFERROR(INDEX(Cleanup_Rules!$N$6:$N$60,MATCH(TRIM(LOWER(Raw_Export!H323)),Cleanup_Rules!$M$6:$M$60,0)),"UNMAPPED"))</f>
        <v>Open</v>
      </c>
      <c r="I323" s="32" t="str">
        <f aca="false">IF(OR(A323="",Raw_Export!I323=""),"",Raw_Export!I323)</f>
        <v/>
      </c>
      <c r="J323" s="34" t="n">
        <f aca="false">IF(A323="","",IF(Raw_Export!J323="",0,IF(ISNUMBER(Raw_Export!J323),Raw_Export!J323,VALUE(SUBSTITUTE(SUBSTITUTE(Raw_Export!J323,"$",""),",","")))))</f>
        <v>121.98</v>
      </c>
      <c r="K323" s="20" t="str">
        <f aca="false">IF(A323="","",IF(COUNTIF($A$6:A323,A323)&gt;1,"Duplicate",""))</f>
        <v/>
      </c>
      <c r="L323" s="19" t="str">
        <f aca="false">IF(A323="","",IF(AND(H323="Completed",I323=""),"No completion date",IF(AND(I323&lt;&gt;"",I323&lt;B323),"Completed before created","")))</f>
        <v/>
      </c>
      <c r="M323" s="20" t="str">
        <f aca="false">IF(A323="","",IF(K323="Duplicate","No","Yes"))</f>
        <v>Yes</v>
      </c>
      <c r="N323" s="20" t="str">
        <f aca="false">IF(OR(A323="",H323&lt;&gt;"Completed",L323&lt;&gt;""),"",I323-B323)</f>
        <v/>
      </c>
      <c r="O323" s="20" t="n">
        <f aca="false">IF(A323="","",IFERROR(INDEX(Cleanup_Rules!$Q$6:$Q$8,MATCH(F323,Cleanup_Rules!$P$6:$P$8,0)),""))</f>
        <v>3</v>
      </c>
      <c r="P323" s="20" t="str">
        <f aca="false">IF(OR(N323="",O323=""),"",IF(N323&lt;=O323,"Yes","No"))</f>
        <v/>
      </c>
      <c r="Q323" s="19" t="str">
        <f aca="false">IF(A323="","",MID(IF(NOT(EXACT(TRIM(Raw_Export!C323),D323))," · property","")&amp;IF(NOT(EXACT(TRIM(Raw_Export!E323),E323))," · category","")&amp;IF(NOT(EXACT(TRIM(Raw_Export!F323),F323))," · priority","")&amp;IF(NOT(EXACT(TRIM(Raw_Export!G323),G323))," · vendor","")&amp;IF(NOT(EXACT(TRIM(Raw_Export!H323),H323))," · status","")&amp;IF(ISTEXT(Raw_Export!J323)," · cost was text",""),4,200))</f>
        <v>priority · status</v>
      </c>
      <c r="R323" s="20" t="n">
        <f aca="false">IF(A323="","",IF(OR(LEN(Q323)&gt;0,K323&lt;&gt;"",L323&lt;&gt;""),1,0))</f>
        <v>1</v>
      </c>
    </row>
    <row r="324" customFormat="false" ht="15" hidden="false" customHeight="false" outlineLevel="0" collapsed="false">
      <c r="A324" s="19" t="str">
        <f aca="false">IF(Raw_Export!A324="","",Raw_Export!A324)</f>
        <v>WO-24715</v>
      </c>
      <c r="B324" s="32" t="n">
        <f aca="false">IF(A324="","",Raw_Export!B324)</f>
        <v>46294</v>
      </c>
      <c r="C324" s="33" t="n">
        <f aca="false">IF(A324="","",DATE(YEAR(B324),MONTH(B324),1))</f>
        <v>46266</v>
      </c>
      <c r="D324" s="19" t="str">
        <f aca="false">IF(A324="","",IFERROR(INDEX(Cleanup_Rules!$B$6:$B$60,MATCH(TRIM(LOWER(Raw_Export!C324)),Cleanup_Rules!$A$6:$A$60,0)),"UNMAPPED"))</f>
        <v>Cedar Ridge Apartments</v>
      </c>
      <c r="E324" s="19" t="str">
        <f aca="false">IF(A324="","",IFERROR(INDEX(Cleanup_Rules!$E$6:$E$60,MATCH(TRIM(LOWER(Raw_Export!E324)),Cleanup_Rules!$D$6:$D$60,0)),"UNMAPPED"))</f>
        <v>Electrical</v>
      </c>
      <c r="F324" s="19" t="str">
        <f aca="false">IF(A324="","",IFERROR(INDEX(Cleanup_Rules!$H$6:$H$60,MATCH(TRIM(LOWER(Raw_Export!F324)),Cleanup_Rules!$G$6:$G$60,0)),"UNMAPPED"))</f>
        <v>Urgent</v>
      </c>
      <c r="G324" s="19" t="str">
        <f aca="false">IF(A324="","",IFERROR(INDEX(Cleanup_Rules!$K$6:$K$60,MATCH(TRIM(LOWER(Raw_Export!G324)),Cleanup_Rules!$J$6:$J$60,0)),"UNMAPPED"))</f>
        <v>Bright Spark Electric</v>
      </c>
      <c r="H324" s="19" t="str">
        <f aca="false">IF(A324="","",IFERROR(INDEX(Cleanup_Rules!$N$6:$N$60,MATCH(TRIM(LOWER(Raw_Export!H324)),Cleanup_Rules!$M$6:$M$60,0)),"UNMAPPED"))</f>
        <v>Completed</v>
      </c>
      <c r="I324" s="32" t="n">
        <f aca="false">IF(OR(A324="",Raw_Export!I324=""),"",Raw_Export!I324)</f>
        <v>46294</v>
      </c>
      <c r="J324" s="34" t="n">
        <f aca="false">IF(A324="","",IF(Raw_Export!J324="",0,IF(ISNUMBER(Raw_Export!J324),Raw_Export!J324,VALUE(SUBSTITUTE(SUBSTITUTE(Raw_Export!J324,"$",""),",","")))))</f>
        <v>648.48</v>
      </c>
      <c r="K324" s="20" t="str">
        <f aca="false">IF(A324="","",IF(COUNTIF($A$6:A324,A324)&gt;1,"Duplicate",""))</f>
        <v/>
      </c>
      <c r="L324" s="19" t="str">
        <f aca="false">IF(A324="","",IF(AND(H324="Completed",I324=""),"No completion date",IF(AND(I324&lt;&gt;"",I324&lt;B324),"Completed before created","")))</f>
        <v/>
      </c>
      <c r="M324" s="20" t="str">
        <f aca="false">IF(A324="","",IF(K324="Duplicate","No","Yes"))</f>
        <v>Yes</v>
      </c>
      <c r="N324" s="20" t="n">
        <f aca="false">IF(OR(A324="",H324&lt;&gt;"Completed",L324&lt;&gt;""),"",I324-B324)</f>
        <v>0</v>
      </c>
      <c r="O324" s="20" t="n">
        <f aca="false">IF(A324="","",IFERROR(INDEX(Cleanup_Rules!$Q$6:$Q$8,MATCH(F324,Cleanup_Rules!$P$6:$P$8,0)),""))</f>
        <v>3</v>
      </c>
      <c r="P324" s="20" t="str">
        <f aca="false">IF(OR(N324="",O324=""),"",IF(N324&lt;=O324,"Yes","No"))</f>
        <v>Yes</v>
      </c>
      <c r="Q324" s="19" t="str">
        <f aca="false">IF(A324="","",MID(IF(NOT(EXACT(TRIM(Raw_Export!C324),D324))," · property","")&amp;IF(NOT(EXACT(TRIM(Raw_Export!E324),E324))," · category","")&amp;IF(NOT(EXACT(TRIM(Raw_Export!F324),F324))," · priority","")&amp;IF(NOT(EXACT(TRIM(Raw_Export!G324),G324))," · vendor","")&amp;IF(NOT(EXACT(TRIM(Raw_Export!H324),H324))," · status","")&amp;IF(ISTEXT(Raw_Export!J324)," · cost was text",""),4,200))</f>
        <v>property · priority</v>
      </c>
      <c r="R324" s="20" t="n">
        <f aca="false">IF(A324="","",IF(OR(LEN(Q324)&gt;0,K324&lt;&gt;"",L324&lt;&gt;""),1,0))</f>
        <v>1</v>
      </c>
    </row>
    <row r="325" customFormat="false" ht="15" hidden="false" customHeight="false" outlineLevel="0" collapsed="false">
      <c r="A325" s="19" t="str">
        <f aca="false">IF(Raw_Export!A325="","",Raw_Export!A325)</f>
        <v>WO-24718</v>
      </c>
      <c r="B325" s="32" t="n">
        <f aca="false">IF(A325="","",Raw_Export!B325)</f>
        <v>46295</v>
      </c>
      <c r="C325" s="33" t="n">
        <f aca="false">IF(A325="","",DATE(YEAR(B325),MONTH(B325),1))</f>
        <v>46266</v>
      </c>
      <c r="D325" s="19" t="str">
        <f aca="false">IF(A325="","",IFERROR(INDEX(Cleanup_Rules!$B$6:$B$60,MATCH(TRIM(LOWER(Raw_Export!C325)),Cleanup_Rules!$A$6:$A$60,0)),"UNMAPPED"))</f>
        <v>Oakview Apartments</v>
      </c>
      <c r="E325" s="19" t="str">
        <f aca="false">IF(A325="","",IFERROR(INDEX(Cleanup_Rules!$E$6:$E$60,MATCH(TRIM(LOWER(Raw_Export!E325)),Cleanup_Rules!$D$6:$D$60,0)),"UNMAPPED"))</f>
        <v>Pest Control</v>
      </c>
      <c r="F325" s="19" t="str">
        <f aca="false">IF(A325="","",IFERROR(INDEX(Cleanup_Rules!$H$6:$H$60,MATCH(TRIM(LOWER(Raw_Export!F325)),Cleanup_Rules!$G$6:$G$60,0)),"UNMAPPED"))</f>
        <v>Urgent</v>
      </c>
      <c r="G325" s="19" t="str">
        <f aca="false">IF(A325="","",IFERROR(INDEX(Cleanup_Rules!$K$6:$K$60,MATCH(TRIM(LOWER(Raw_Export!G325)),Cleanup_Rules!$J$6:$J$60,0)),"UNMAPPED"))</f>
        <v>Shield Pest Control</v>
      </c>
      <c r="H325" s="19" t="str">
        <f aca="false">IF(A325="","",IFERROR(INDEX(Cleanup_Rules!$N$6:$N$60,MATCH(TRIM(LOWER(Raw_Export!H325)),Cleanup_Rules!$M$6:$M$60,0)),"UNMAPPED"))</f>
        <v>Open</v>
      </c>
      <c r="I325" s="32" t="str">
        <f aca="false">IF(OR(A325="",Raw_Export!I325=""),"",Raw_Export!I325)</f>
        <v/>
      </c>
      <c r="J325" s="34" t="n">
        <f aca="false">IF(A325="","",IF(Raw_Export!J325="",0,IF(ISNUMBER(Raw_Export!J325),Raw_Export!J325,VALUE(SUBSTITUTE(SUBSTITUTE(Raw_Export!J325,"$",""),",","")))))</f>
        <v>90.48</v>
      </c>
      <c r="K325" s="20" t="str">
        <f aca="false">IF(A325="","",IF(COUNTIF($A$6:A325,A325)&gt;1,"Duplicate",""))</f>
        <v/>
      </c>
      <c r="L325" s="19" t="str">
        <f aca="false">IF(A325="","",IF(AND(H325="Completed",I325=""),"No completion date",IF(AND(I325&lt;&gt;"",I325&lt;B325),"Completed before created","")))</f>
        <v/>
      </c>
      <c r="M325" s="20" t="str">
        <f aca="false">IF(A325="","",IF(K325="Duplicate","No","Yes"))</f>
        <v>Yes</v>
      </c>
      <c r="N325" s="20" t="str">
        <f aca="false">IF(OR(A325="",H325&lt;&gt;"Completed",L325&lt;&gt;""),"",I325-B325)</f>
        <v/>
      </c>
      <c r="O325" s="20" t="n">
        <f aca="false">IF(A325="","",IFERROR(INDEX(Cleanup_Rules!$Q$6:$Q$8,MATCH(F325,Cleanup_Rules!$P$6:$P$8,0)),""))</f>
        <v>3</v>
      </c>
      <c r="P325" s="20" t="str">
        <f aca="false">IF(OR(N325="",O325=""),"",IF(N325&lt;=O325,"Yes","No"))</f>
        <v/>
      </c>
      <c r="Q325" s="19" t="str">
        <f aca="false">IF(A325="","",MID(IF(NOT(EXACT(TRIM(Raw_Export!C325),D325))," · property","")&amp;IF(NOT(EXACT(TRIM(Raw_Export!E325),E325))," · category","")&amp;IF(NOT(EXACT(TRIM(Raw_Export!F325),F325))," · priority","")&amp;IF(NOT(EXACT(TRIM(Raw_Export!G325),G325))," · vendor","")&amp;IF(NOT(EXACT(TRIM(Raw_Export!H325),H325))," · status","")&amp;IF(ISTEXT(Raw_Export!J325)," · cost was text",""),4,200))</f>
        <v/>
      </c>
      <c r="R325" s="20" t="n">
        <f aca="false">IF(A325="","",IF(OR(LEN(Q325)&gt;0,K325&lt;&gt;"",L325&lt;&gt;""),1,0))</f>
        <v>0</v>
      </c>
    </row>
    <row r="326" customFormat="false" ht="15" hidden="false" customHeight="false" outlineLevel="0" collapsed="false">
      <c r="A326" s="19" t="str">
        <f aca="false">IF(Raw_Export!A326="","",Raw_Export!A326)</f>
        <v>WO-24721</v>
      </c>
      <c r="B326" s="32" t="n">
        <f aca="false">IF(A326="","",Raw_Export!B326)</f>
        <v>46295</v>
      </c>
      <c r="C326" s="33" t="n">
        <f aca="false">IF(A326="","",DATE(YEAR(B326),MONTH(B326),1))</f>
        <v>46266</v>
      </c>
      <c r="D326" s="19" t="str">
        <f aca="false">IF(A326="","",IFERROR(INDEX(Cleanup_Rules!$B$6:$B$60,MATCH(TRIM(LOWER(Raw_Export!C326)),Cleanup_Rules!$A$6:$A$60,0)),"UNMAPPED"))</f>
        <v>Oakview Apartments</v>
      </c>
      <c r="E326" s="19" t="str">
        <f aca="false">IF(A326="","",IFERROR(INDEX(Cleanup_Rules!$E$6:$E$60,MATCH(TRIM(LOWER(Raw_Export!E326)),Cleanup_Rules!$D$6:$D$60,0)),"UNMAPPED"))</f>
        <v>HVAC</v>
      </c>
      <c r="F326" s="19" t="str">
        <f aca="false">IF(A326="","",IFERROR(INDEX(Cleanup_Rules!$H$6:$H$60,MATCH(TRIM(LOWER(Raw_Export!F326)),Cleanup_Rules!$G$6:$G$60,0)),"UNMAPPED"))</f>
        <v>Routine</v>
      </c>
      <c r="G326" s="19" t="str">
        <f aca="false">IF(A326="","",IFERROR(INDEX(Cleanup_Rules!$K$6:$K$60,MATCH(TRIM(LOWER(Raw_Export!G326)),Cleanup_Rules!$J$6:$J$60,0)),"UNMAPPED"))</f>
        <v>CoolAir HVAC</v>
      </c>
      <c r="H326" s="19" t="str">
        <f aca="false">IF(A326="","",IFERROR(INDEX(Cleanup_Rules!$N$6:$N$60,MATCH(TRIM(LOWER(Raw_Export!H326)),Cleanup_Rules!$M$6:$M$60,0)),"UNMAPPED"))</f>
        <v>Open</v>
      </c>
      <c r="I326" s="32" t="str">
        <f aca="false">IF(OR(A326="",Raw_Export!I326=""),"",Raw_Export!I326)</f>
        <v/>
      </c>
      <c r="J326" s="34" t="n">
        <f aca="false">IF(A326="","",IF(Raw_Export!J326="",0,IF(ISNUMBER(Raw_Export!J326),Raw_Export!J326,VALUE(SUBSTITUTE(SUBSTITUTE(Raw_Export!J326,"$",""),",","")))))</f>
        <v>1096.58</v>
      </c>
      <c r="K326" s="20" t="str">
        <f aca="false">IF(A326="","",IF(COUNTIF($A$6:A326,A326)&gt;1,"Duplicate",""))</f>
        <v/>
      </c>
      <c r="L326" s="19" t="str">
        <f aca="false">IF(A326="","",IF(AND(H326="Completed",I326=""),"No completion date",IF(AND(I326&lt;&gt;"",I326&lt;B326),"Completed before created","")))</f>
        <v/>
      </c>
      <c r="M326" s="20" t="str">
        <f aca="false">IF(A326="","",IF(K326="Duplicate","No","Yes"))</f>
        <v>Yes</v>
      </c>
      <c r="N326" s="20" t="str">
        <f aca="false">IF(OR(A326="",H326&lt;&gt;"Completed",L326&lt;&gt;""),"",I326-B326)</f>
        <v/>
      </c>
      <c r="O326" s="20" t="n">
        <f aca="false">IF(A326="","",IFERROR(INDEX(Cleanup_Rules!$Q$6:$Q$8,MATCH(F326,Cleanup_Rules!$P$6:$P$8,0)),""))</f>
        <v>7</v>
      </c>
      <c r="P326" s="20" t="str">
        <f aca="false">IF(OR(N326="",O326=""),"",IF(N326&lt;=O326,"Yes","No"))</f>
        <v/>
      </c>
      <c r="Q326" s="19" t="str">
        <f aca="false">IF(A326="","",MID(IF(NOT(EXACT(TRIM(Raw_Export!C326),D326))," · property","")&amp;IF(NOT(EXACT(TRIM(Raw_Export!E326),E326))," · category","")&amp;IF(NOT(EXACT(TRIM(Raw_Export!F326),F326))," · priority","")&amp;IF(NOT(EXACT(TRIM(Raw_Export!G326),G326))," · vendor","")&amp;IF(NOT(EXACT(TRIM(Raw_Export!H326),H326))," · status","")&amp;IF(ISTEXT(Raw_Export!J326)," · cost was text",""),4,200))</f>
        <v/>
      </c>
      <c r="R326" s="20" t="n">
        <f aca="false">IF(A326="","",IF(OR(LEN(Q326)&gt;0,K326&lt;&gt;"",L326&lt;&gt;""),1,0))</f>
        <v>0</v>
      </c>
    </row>
    <row r="327" customFormat="false" ht="15" hidden="false" customHeight="false" outlineLevel="0" collapsed="false">
      <c r="A327" s="19" t="str">
        <f aca="false">IF(Raw_Export!A327="","",Raw_Export!A327)</f>
        <v>WO-24724</v>
      </c>
      <c r="B327" s="32" t="n">
        <f aca="false">IF(A327="","",Raw_Export!B327)</f>
        <v>46295</v>
      </c>
      <c r="C327" s="33" t="n">
        <f aca="false">IF(A327="","",DATE(YEAR(B327),MONTH(B327),1))</f>
        <v>46266</v>
      </c>
      <c r="D327" s="19" t="str">
        <f aca="false">IF(A327="","",IFERROR(INDEX(Cleanup_Rules!$B$6:$B$60,MATCH(TRIM(LOWER(Raw_Export!C327)),Cleanup_Rules!$A$6:$A$60,0)),"UNMAPPED"))</f>
        <v>Oakview Apartments</v>
      </c>
      <c r="E327" s="19" t="str">
        <f aca="false">IF(A327="","",IFERROR(INDEX(Cleanup_Rules!$E$6:$E$60,MATCH(TRIM(LOWER(Raw_Export!E327)),Cleanup_Rules!$D$6:$D$60,0)),"UNMAPPED"))</f>
        <v>Electrical</v>
      </c>
      <c r="F327" s="19" t="str">
        <f aca="false">IF(A327="","",IFERROR(INDEX(Cleanup_Rules!$H$6:$H$60,MATCH(TRIM(LOWER(Raw_Export!F327)),Cleanup_Rules!$G$6:$G$60,0)),"UNMAPPED"))</f>
        <v>Routine</v>
      </c>
      <c r="G327" s="19" t="str">
        <f aca="false">IF(A327="","",IFERROR(INDEX(Cleanup_Rules!$K$6:$K$60,MATCH(TRIM(LOWER(Raw_Export!G327)),Cleanup_Rules!$J$6:$J$60,0)),"UNMAPPED"))</f>
        <v>Bright Spark Electric</v>
      </c>
      <c r="H327" s="19" t="str">
        <f aca="false">IF(A327="","",IFERROR(INDEX(Cleanup_Rules!$N$6:$N$60,MATCH(TRIM(LOWER(Raw_Export!H327)),Cleanup_Rules!$M$6:$M$60,0)),"UNMAPPED"))</f>
        <v>Open</v>
      </c>
      <c r="I327" s="32" t="str">
        <f aca="false">IF(OR(A327="",Raw_Export!I327=""),"",Raw_Export!I327)</f>
        <v/>
      </c>
      <c r="J327" s="34" t="n">
        <f aca="false">IF(A327="","",IF(Raw_Export!J327="",0,IF(ISNUMBER(Raw_Export!J327),Raw_Export!J327,VALUE(SUBSTITUTE(SUBSTITUTE(Raw_Export!J327,"$",""),",","")))))</f>
        <v>249.61</v>
      </c>
      <c r="K327" s="20" t="str">
        <f aca="false">IF(A327="","",IF(COUNTIF($A$6:A327,A327)&gt;1,"Duplicate",""))</f>
        <v/>
      </c>
      <c r="L327" s="19" t="str">
        <f aca="false">IF(A327="","",IF(AND(H327="Completed",I327=""),"No completion date",IF(AND(I327&lt;&gt;"",I327&lt;B327),"Completed before created","")))</f>
        <v/>
      </c>
      <c r="M327" s="20" t="str">
        <f aca="false">IF(A327="","",IF(K327="Duplicate","No","Yes"))</f>
        <v>Yes</v>
      </c>
      <c r="N327" s="20" t="str">
        <f aca="false">IF(OR(A327="",H327&lt;&gt;"Completed",L327&lt;&gt;""),"",I327-B327)</f>
        <v/>
      </c>
      <c r="O327" s="20" t="n">
        <f aca="false">IF(A327="","",IFERROR(INDEX(Cleanup_Rules!$Q$6:$Q$8,MATCH(F327,Cleanup_Rules!$P$6:$P$8,0)),""))</f>
        <v>7</v>
      </c>
      <c r="P327" s="20" t="str">
        <f aca="false">IF(OR(N327="",O327=""),"",IF(N327&lt;=O327,"Yes","No"))</f>
        <v/>
      </c>
      <c r="Q327" s="19" t="str">
        <f aca="false">IF(A327="","",MID(IF(NOT(EXACT(TRIM(Raw_Export!C327),D327))," · property","")&amp;IF(NOT(EXACT(TRIM(Raw_Export!E327),E327))," · category","")&amp;IF(NOT(EXACT(TRIM(Raw_Export!F327),F327))," · priority","")&amp;IF(NOT(EXACT(TRIM(Raw_Export!G327),G327))," · vendor","")&amp;IF(NOT(EXACT(TRIM(Raw_Export!H327),H327))," · status","")&amp;IF(ISTEXT(Raw_Export!J327)," · cost was text",""),4,200))</f>
        <v>vendor</v>
      </c>
      <c r="R327" s="20" t="n">
        <f aca="false">IF(A327="","",IF(OR(LEN(Q327)&gt;0,K327&lt;&gt;"",L327&lt;&gt;""),1,0))</f>
        <v>1</v>
      </c>
    </row>
    <row r="328" customFormat="false" ht="15" hidden="false" customHeight="false" outlineLevel="0" collapsed="false">
      <c r="A328" s="19" t="str">
        <f aca="false">IF(Raw_Export!A328="","",Raw_Export!A328)</f>
        <v>WO-24727</v>
      </c>
      <c r="B328" s="32" t="n">
        <f aca="false">IF(A328="","",Raw_Export!B328)</f>
        <v>46295</v>
      </c>
      <c r="C328" s="33" t="n">
        <f aca="false">IF(A328="","",DATE(YEAR(B328),MONTH(B328),1))</f>
        <v>46266</v>
      </c>
      <c r="D328" s="19" t="str">
        <f aca="false">IF(A328="","",IFERROR(INDEX(Cleanup_Rules!$B$6:$B$60,MATCH(TRIM(LOWER(Raw_Export!C328)),Cleanup_Rules!$A$6:$A$60,0)),"UNMAPPED"))</f>
        <v>Mill Creek Townhomes</v>
      </c>
      <c r="E328" s="19" t="str">
        <f aca="false">IF(A328="","",IFERROR(INDEX(Cleanup_Rules!$E$6:$E$60,MATCH(TRIM(LOWER(Raw_Export!E328)),Cleanup_Rules!$D$6:$D$60,0)),"UNMAPPED"))</f>
        <v>Pest Control</v>
      </c>
      <c r="F328" s="19" t="str">
        <f aca="false">IF(A328="","",IFERROR(INDEX(Cleanup_Rules!$H$6:$H$60,MATCH(TRIM(LOWER(Raw_Export!F328)),Cleanup_Rules!$G$6:$G$60,0)),"UNMAPPED"))</f>
        <v>Urgent</v>
      </c>
      <c r="G328" s="19" t="str">
        <f aca="false">IF(A328="","",IFERROR(INDEX(Cleanup_Rules!$K$6:$K$60,MATCH(TRIM(LOWER(Raw_Export!G328)),Cleanup_Rules!$J$6:$J$60,0)),"UNMAPPED"))</f>
        <v>Shield Pest Control</v>
      </c>
      <c r="H328" s="19" t="str">
        <f aca="false">IF(A328="","",IFERROR(INDEX(Cleanup_Rules!$N$6:$N$60,MATCH(TRIM(LOWER(Raw_Export!H328)),Cleanup_Rules!$M$6:$M$60,0)),"UNMAPPED"))</f>
        <v>Open</v>
      </c>
      <c r="I328" s="32" t="str">
        <f aca="false">IF(OR(A328="",Raw_Export!I328=""),"",Raw_Export!I328)</f>
        <v/>
      </c>
      <c r="J328" s="34" t="n">
        <f aca="false">IF(A328="","",IF(Raw_Export!J328="",0,IF(ISNUMBER(Raw_Export!J328),Raw_Export!J328,VALUE(SUBSTITUTE(SUBSTITUTE(Raw_Export!J328,"$",""),",","")))))</f>
        <v>155.3</v>
      </c>
      <c r="K328" s="20" t="str">
        <f aca="false">IF(A328="","",IF(COUNTIF($A$6:A328,A328)&gt;1,"Duplicate",""))</f>
        <v/>
      </c>
      <c r="L328" s="19" t="str">
        <f aca="false">IF(A328="","",IF(AND(H328="Completed",I328=""),"No completion date",IF(AND(I328&lt;&gt;"",I328&lt;B328),"Completed before created","")))</f>
        <v/>
      </c>
      <c r="M328" s="20" t="str">
        <f aca="false">IF(A328="","",IF(K328="Duplicate","No","Yes"))</f>
        <v>Yes</v>
      </c>
      <c r="N328" s="20" t="str">
        <f aca="false">IF(OR(A328="",H328&lt;&gt;"Completed",L328&lt;&gt;""),"",I328-B328)</f>
        <v/>
      </c>
      <c r="O328" s="20" t="n">
        <f aca="false">IF(A328="","",IFERROR(INDEX(Cleanup_Rules!$Q$6:$Q$8,MATCH(F328,Cleanup_Rules!$P$6:$P$8,0)),""))</f>
        <v>3</v>
      </c>
      <c r="P328" s="20" t="str">
        <f aca="false">IF(OR(N328="",O328=""),"",IF(N328&lt;=O328,"Yes","No"))</f>
        <v/>
      </c>
      <c r="Q328" s="19" t="str">
        <f aca="false">IF(A328="","",MID(IF(NOT(EXACT(TRIM(Raw_Export!C328),D328))," · property","")&amp;IF(NOT(EXACT(TRIM(Raw_Export!E328),E328))," · category","")&amp;IF(NOT(EXACT(TRIM(Raw_Export!F328),F328))," · priority","")&amp;IF(NOT(EXACT(TRIM(Raw_Export!G328),G328))," · vendor","")&amp;IF(NOT(EXACT(TRIM(Raw_Export!H328),H328))," · status","")&amp;IF(ISTEXT(Raw_Export!J328)," · cost was text",""),4,200))</f>
        <v>priority</v>
      </c>
      <c r="R328" s="20" t="n">
        <f aca="false">IF(A328="","",IF(OR(LEN(Q328)&gt;0,K328&lt;&gt;"",L328&lt;&gt;""),1,0))</f>
        <v>1</v>
      </c>
    </row>
    <row r="329" customFormat="false" ht="15" hidden="false" customHeight="false" outlineLevel="0" collapsed="false">
      <c r="A329" s="19" t="str">
        <f aca="false">IF(Raw_Export!A329="","",Raw_Export!A329)</f>
        <v>WO-24730</v>
      </c>
      <c r="B329" s="32" t="n">
        <f aca="false">IF(A329="","",Raw_Export!B329)</f>
        <v>46295</v>
      </c>
      <c r="C329" s="33" t="n">
        <f aca="false">IF(A329="","",DATE(YEAR(B329),MONTH(B329),1))</f>
        <v>46266</v>
      </c>
      <c r="D329" s="19" t="str">
        <f aca="false">IF(A329="","",IFERROR(INDEX(Cleanup_Rules!$B$6:$B$60,MATCH(TRIM(LOWER(Raw_Export!C329)),Cleanup_Rules!$A$6:$A$60,0)),"UNMAPPED"))</f>
        <v>Cedar Ridge Apartments</v>
      </c>
      <c r="E329" s="19" t="str">
        <f aca="false">IF(A329="","",IFERROR(INDEX(Cleanup_Rules!$E$6:$E$60,MATCH(TRIM(LOWER(Raw_Export!E329)),Cleanup_Rules!$D$6:$D$60,0)),"UNMAPPED"))</f>
        <v>General Repair</v>
      </c>
      <c r="F329" s="19" t="str">
        <f aca="false">IF(A329="","",IFERROR(INDEX(Cleanup_Rules!$H$6:$H$60,MATCH(TRIM(LOWER(Raw_Export!F329)),Cleanup_Rules!$G$6:$G$60,0)),"UNMAPPED"))</f>
        <v>Routine</v>
      </c>
      <c r="G329" s="19" t="str">
        <f aca="false">IF(A329="","",IFERROR(INDEX(Cleanup_Rules!$K$6:$K$60,MATCH(TRIM(LOWER(Raw_Export!G329)),Cleanup_Rules!$J$6:$J$60,0)),"UNMAPPED"))</f>
        <v>In-house Maintenance</v>
      </c>
      <c r="H329" s="19" t="str">
        <f aca="false">IF(A329="","",IFERROR(INDEX(Cleanup_Rules!$N$6:$N$60,MATCH(TRIM(LOWER(Raw_Export!H329)),Cleanup_Rules!$M$6:$M$60,0)),"UNMAPPED"))</f>
        <v>Open</v>
      </c>
      <c r="I329" s="32" t="str">
        <f aca="false">IF(OR(A329="",Raw_Export!I329=""),"",Raw_Export!I329)</f>
        <v/>
      </c>
      <c r="J329" s="34" t="n">
        <f aca="false">IF(A329="","",IF(Raw_Export!J329="",0,IF(ISNUMBER(Raw_Export!J329),Raw_Export!J329,VALUE(SUBSTITUTE(SUBSTITUTE(Raw_Export!J329,"$",""),",","")))))</f>
        <v>53.28</v>
      </c>
      <c r="K329" s="20" t="str">
        <f aca="false">IF(A329="","",IF(COUNTIF($A$6:A329,A329)&gt;1,"Duplicate",""))</f>
        <v/>
      </c>
      <c r="L329" s="19" t="str">
        <f aca="false">IF(A329="","",IF(AND(H329="Completed",I329=""),"No completion date",IF(AND(I329&lt;&gt;"",I329&lt;B329),"Completed before created","")))</f>
        <v/>
      </c>
      <c r="M329" s="20" t="str">
        <f aca="false">IF(A329="","",IF(K329="Duplicate","No","Yes"))</f>
        <v>Yes</v>
      </c>
      <c r="N329" s="20" t="str">
        <f aca="false">IF(OR(A329="",H329&lt;&gt;"Completed",L329&lt;&gt;""),"",I329-B329)</f>
        <v/>
      </c>
      <c r="O329" s="20" t="n">
        <f aca="false">IF(A329="","",IFERROR(INDEX(Cleanup_Rules!$Q$6:$Q$8,MATCH(F329,Cleanup_Rules!$P$6:$P$8,0)),""))</f>
        <v>7</v>
      </c>
      <c r="P329" s="20" t="str">
        <f aca="false">IF(OR(N329="",O329=""),"",IF(N329&lt;=O329,"Yes","No"))</f>
        <v/>
      </c>
      <c r="Q329" s="19" t="str">
        <f aca="false">IF(A329="","",MID(IF(NOT(EXACT(TRIM(Raw_Export!C329),D329))," · property","")&amp;IF(NOT(EXACT(TRIM(Raw_Export!E329),E329))," · category","")&amp;IF(NOT(EXACT(TRIM(Raw_Export!F329),F329))," · priority","")&amp;IF(NOT(EXACT(TRIM(Raw_Export!G329),G329))," · vendor","")&amp;IF(NOT(EXACT(TRIM(Raw_Export!H329),H329))," · status","")&amp;IF(ISTEXT(Raw_Export!J329)," · cost was text",""),4,200))</f>
        <v/>
      </c>
      <c r="R329" s="20" t="n">
        <f aca="false">IF(A329="","",IF(OR(LEN(Q329)&gt;0,K329&lt;&gt;"",L329&lt;&gt;""),1,0))</f>
        <v>0</v>
      </c>
    </row>
    <row r="330" customFormat="false" ht="15" hidden="false" customHeight="false" outlineLevel="0" collapsed="false">
      <c r="A330" s="0" t="str">
        <f aca="false">IF(Raw_Export!A330="","",Raw_Export!A330)</f>
        <v/>
      </c>
      <c r="B330" s="35" t="str">
        <f aca="false">IF(A330="","",Raw_Export!B330)</f>
        <v/>
      </c>
      <c r="C330" s="36" t="str">
        <f aca="false">IF(A330="","",DATE(YEAR(B330),MONTH(B330),1))</f>
        <v/>
      </c>
      <c r="D330" s="0" t="str">
        <f aca="false">IF(A330="","",IFERROR(INDEX(Cleanup_Rules!$B$6:$B$60,MATCH(TRIM(LOWER(Raw_Export!C330)),Cleanup_Rules!$A$6:$A$60,0)),"UNMAPPED"))</f>
        <v/>
      </c>
      <c r="E330" s="0" t="str">
        <f aca="false">IF(A330="","",IFERROR(INDEX(Cleanup_Rules!$E$6:$E$60,MATCH(TRIM(LOWER(Raw_Export!E330)),Cleanup_Rules!$D$6:$D$60,0)),"UNMAPPED"))</f>
        <v/>
      </c>
      <c r="F330" s="0" t="str">
        <f aca="false">IF(A330="","",IFERROR(INDEX(Cleanup_Rules!$H$6:$H$60,MATCH(TRIM(LOWER(Raw_Export!F330)),Cleanup_Rules!$G$6:$G$60,0)),"UNMAPPED"))</f>
        <v/>
      </c>
      <c r="G330" s="0" t="str">
        <f aca="false">IF(A330="","",IFERROR(INDEX(Cleanup_Rules!$K$6:$K$60,MATCH(TRIM(LOWER(Raw_Export!G330)),Cleanup_Rules!$J$6:$J$60,0)),"UNMAPPED"))</f>
        <v/>
      </c>
      <c r="H330" s="0" t="str">
        <f aca="false">IF(A330="","",IFERROR(INDEX(Cleanup_Rules!$N$6:$N$60,MATCH(TRIM(LOWER(Raw_Export!H330)),Cleanup_Rules!$M$6:$M$60,0)),"UNMAPPED"))</f>
        <v/>
      </c>
      <c r="I330" s="35" t="str">
        <f aca="false">IF(OR(A330="",Raw_Export!I330=""),"",Raw_Export!I330)</f>
        <v/>
      </c>
      <c r="J330" s="37" t="str">
        <f aca="false">IF(A330="","",IF(Raw_Export!J330="",0,IF(ISNUMBER(Raw_Export!J330),Raw_Export!J330,VALUE(SUBSTITUTE(SUBSTITUTE(Raw_Export!J330,"$",""),",","")))))</f>
        <v/>
      </c>
      <c r="K330" s="0" t="str">
        <f aca="false">IF(A330="","",IF(COUNTIF($A$6:A330,A330)&gt;1,"Duplicate",""))</f>
        <v/>
      </c>
      <c r="L330" s="0" t="str">
        <f aca="false">IF(A330="","",IF(AND(H330="Completed",I330=""),"No completion date",IF(AND(I330&lt;&gt;"",I330&lt;B330),"Completed before created","")))</f>
        <v/>
      </c>
      <c r="M330" s="0" t="str">
        <f aca="false">IF(A330="","",IF(K330="Duplicate","No","Yes"))</f>
        <v/>
      </c>
      <c r="N330" s="0" t="str">
        <f aca="false">IF(OR(A330="",H330&lt;&gt;"Completed",L330&lt;&gt;""),"",I330-B330)</f>
        <v/>
      </c>
      <c r="O330" s="0" t="str">
        <f aca="false">IF(A330="","",IFERROR(INDEX(Cleanup_Rules!$Q$6:$Q$8,MATCH(F330,Cleanup_Rules!$P$6:$P$8,0)),""))</f>
        <v/>
      </c>
      <c r="P330" s="0" t="str">
        <f aca="false">IF(OR(N330="",O330=""),"",IF(N330&lt;=O330,"Yes","No"))</f>
        <v/>
      </c>
      <c r="Q330" s="0" t="str">
        <f aca="false">IF(A330="","",MID(IF(NOT(EXACT(TRIM(Raw_Export!C330),D330))," · property","")&amp;IF(NOT(EXACT(TRIM(Raw_Export!E330),E330))," · category","")&amp;IF(NOT(EXACT(TRIM(Raw_Export!F330),F330))," · priority","")&amp;IF(NOT(EXACT(TRIM(Raw_Export!G330),G330))," · vendor","")&amp;IF(NOT(EXACT(TRIM(Raw_Export!H330),H330))," · status","")&amp;IF(ISTEXT(Raw_Export!J330)," · cost was text",""),4,200))</f>
        <v/>
      </c>
      <c r="R330" s="0" t="str">
        <f aca="false">IF(A330="","",IF(OR(LEN(Q330)&gt;0,K330&lt;&gt;"",L330&lt;&gt;""),1,0))</f>
        <v/>
      </c>
    </row>
    <row r="331" customFormat="false" ht="15" hidden="false" customHeight="false" outlineLevel="0" collapsed="false">
      <c r="A331" s="0" t="str">
        <f aca="false">IF(Raw_Export!A331="","",Raw_Export!A331)</f>
        <v/>
      </c>
      <c r="B331" s="35" t="str">
        <f aca="false">IF(A331="","",Raw_Export!B331)</f>
        <v/>
      </c>
      <c r="C331" s="36" t="str">
        <f aca="false">IF(A331="","",DATE(YEAR(B331),MONTH(B331),1))</f>
        <v/>
      </c>
      <c r="D331" s="0" t="str">
        <f aca="false">IF(A331="","",IFERROR(INDEX(Cleanup_Rules!$B$6:$B$60,MATCH(TRIM(LOWER(Raw_Export!C331)),Cleanup_Rules!$A$6:$A$60,0)),"UNMAPPED"))</f>
        <v/>
      </c>
      <c r="E331" s="0" t="str">
        <f aca="false">IF(A331="","",IFERROR(INDEX(Cleanup_Rules!$E$6:$E$60,MATCH(TRIM(LOWER(Raw_Export!E331)),Cleanup_Rules!$D$6:$D$60,0)),"UNMAPPED"))</f>
        <v/>
      </c>
      <c r="F331" s="0" t="str">
        <f aca="false">IF(A331="","",IFERROR(INDEX(Cleanup_Rules!$H$6:$H$60,MATCH(TRIM(LOWER(Raw_Export!F331)),Cleanup_Rules!$G$6:$G$60,0)),"UNMAPPED"))</f>
        <v/>
      </c>
      <c r="G331" s="0" t="str">
        <f aca="false">IF(A331="","",IFERROR(INDEX(Cleanup_Rules!$K$6:$K$60,MATCH(TRIM(LOWER(Raw_Export!G331)),Cleanup_Rules!$J$6:$J$60,0)),"UNMAPPED"))</f>
        <v/>
      </c>
      <c r="H331" s="0" t="str">
        <f aca="false">IF(A331="","",IFERROR(INDEX(Cleanup_Rules!$N$6:$N$60,MATCH(TRIM(LOWER(Raw_Export!H331)),Cleanup_Rules!$M$6:$M$60,0)),"UNMAPPED"))</f>
        <v/>
      </c>
      <c r="I331" s="35" t="str">
        <f aca="false">IF(OR(A331="",Raw_Export!I331=""),"",Raw_Export!I331)</f>
        <v/>
      </c>
      <c r="J331" s="37" t="str">
        <f aca="false">IF(A331="","",IF(Raw_Export!J331="",0,IF(ISNUMBER(Raw_Export!J331),Raw_Export!J331,VALUE(SUBSTITUTE(SUBSTITUTE(Raw_Export!J331,"$",""),",","")))))</f>
        <v/>
      </c>
      <c r="K331" s="0" t="str">
        <f aca="false">IF(A331="","",IF(COUNTIF($A$6:A331,A331)&gt;1,"Duplicate",""))</f>
        <v/>
      </c>
      <c r="L331" s="0" t="str">
        <f aca="false">IF(A331="","",IF(AND(H331="Completed",I331=""),"No completion date",IF(AND(I331&lt;&gt;"",I331&lt;B331),"Completed before created","")))</f>
        <v/>
      </c>
      <c r="M331" s="0" t="str">
        <f aca="false">IF(A331="","",IF(K331="Duplicate","No","Yes"))</f>
        <v/>
      </c>
      <c r="N331" s="0" t="str">
        <f aca="false">IF(OR(A331="",H331&lt;&gt;"Completed",L331&lt;&gt;""),"",I331-B331)</f>
        <v/>
      </c>
      <c r="O331" s="0" t="str">
        <f aca="false">IF(A331="","",IFERROR(INDEX(Cleanup_Rules!$Q$6:$Q$8,MATCH(F331,Cleanup_Rules!$P$6:$P$8,0)),""))</f>
        <v/>
      </c>
      <c r="P331" s="0" t="str">
        <f aca="false">IF(OR(N331="",O331=""),"",IF(N331&lt;=O331,"Yes","No"))</f>
        <v/>
      </c>
      <c r="Q331" s="0" t="str">
        <f aca="false">IF(A331="","",MID(IF(NOT(EXACT(TRIM(Raw_Export!C331),D331))," · property","")&amp;IF(NOT(EXACT(TRIM(Raw_Export!E331),E331))," · category","")&amp;IF(NOT(EXACT(TRIM(Raw_Export!F331),F331))," · priority","")&amp;IF(NOT(EXACT(TRIM(Raw_Export!G331),G331))," · vendor","")&amp;IF(NOT(EXACT(TRIM(Raw_Export!H331),H331))," · status","")&amp;IF(ISTEXT(Raw_Export!J331)," · cost was text",""),4,200))</f>
        <v/>
      </c>
      <c r="R331" s="0" t="str">
        <f aca="false">IF(A331="","",IF(OR(LEN(Q331)&gt;0,K331&lt;&gt;"",L331&lt;&gt;""),1,0))</f>
        <v/>
      </c>
    </row>
    <row r="332" customFormat="false" ht="15" hidden="false" customHeight="false" outlineLevel="0" collapsed="false">
      <c r="A332" s="0" t="str">
        <f aca="false">IF(Raw_Export!A332="","",Raw_Export!A332)</f>
        <v/>
      </c>
      <c r="B332" s="35" t="str">
        <f aca="false">IF(A332="","",Raw_Export!B332)</f>
        <v/>
      </c>
      <c r="C332" s="36" t="str">
        <f aca="false">IF(A332="","",DATE(YEAR(B332),MONTH(B332),1))</f>
        <v/>
      </c>
      <c r="D332" s="0" t="str">
        <f aca="false">IF(A332="","",IFERROR(INDEX(Cleanup_Rules!$B$6:$B$60,MATCH(TRIM(LOWER(Raw_Export!C332)),Cleanup_Rules!$A$6:$A$60,0)),"UNMAPPED"))</f>
        <v/>
      </c>
      <c r="E332" s="0" t="str">
        <f aca="false">IF(A332="","",IFERROR(INDEX(Cleanup_Rules!$E$6:$E$60,MATCH(TRIM(LOWER(Raw_Export!E332)),Cleanup_Rules!$D$6:$D$60,0)),"UNMAPPED"))</f>
        <v/>
      </c>
      <c r="F332" s="0" t="str">
        <f aca="false">IF(A332="","",IFERROR(INDEX(Cleanup_Rules!$H$6:$H$60,MATCH(TRIM(LOWER(Raw_Export!F332)),Cleanup_Rules!$G$6:$G$60,0)),"UNMAPPED"))</f>
        <v/>
      </c>
      <c r="G332" s="0" t="str">
        <f aca="false">IF(A332="","",IFERROR(INDEX(Cleanup_Rules!$K$6:$K$60,MATCH(TRIM(LOWER(Raw_Export!G332)),Cleanup_Rules!$J$6:$J$60,0)),"UNMAPPED"))</f>
        <v/>
      </c>
      <c r="H332" s="0" t="str">
        <f aca="false">IF(A332="","",IFERROR(INDEX(Cleanup_Rules!$N$6:$N$60,MATCH(TRIM(LOWER(Raw_Export!H332)),Cleanup_Rules!$M$6:$M$60,0)),"UNMAPPED"))</f>
        <v/>
      </c>
      <c r="I332" s="35" t="str">
        <f aca="false">IF(OR(A332="",Raw_Export!I332=""),"",Raw_Export!I332)</f>
        <v/>
      </c>
      <c r="J332" s="37" t="str">
        <f aca="false">IF(A332="","",IF(Raw_Export!J332="",0,IF(ISNUMBER(Raw_Export!J332),Raw_Export!J332,VALUE(SUBSTITUTE(SUBSTITUTE(Raw_Export!J332,"$",""),",","")))))</f>
        <v/>
      </c>
      <c r="K332" s="0" t="str">
        <f aca="false">IF(A332="","",IF(COUNTIF($A$6:A332,A332)&gt;1,"Duplicate",""))</f>
        <v/>
      </c>
      <c r="L332" s="0" t="str">
        <f aca="false">IF(A332="","",IF(AND(H332="Completed",I332=""),"No completion date",IF(AND(I332&lt;&gt;"",I332&lt;B332),"Completed before created","")))</f>
        <v/>
      </c>
      <c r="M332" s="0" t="str">
        <f aca="false">IF(A332="","",IF(K332="Duplicate","No","Yes"))</f>
        <v/>
      </c>
      <c r="N332" s="0" t="str">
        <f aca="false">IF(OR(A332="",H332&lt;&gt;"Completed",L332&lt;&gt;""),"",I332-B332)</f>
        <v/>
      </c>
      <c r="O332" s="0" t="str">
        <f aca="false">IF(A332="","",IFERROR(INDEX(Cleanup_Rules!$Q$6:$Q$8,MATCH(F332,Cleanup_Rules!$P$6:$P$8,0)),""))</f>
        <v/>
      </c>
      <c r="P332" s="0" t="str">
        <f aca="false">IF(OR(N332="",O332=""),"",IF(N332&lt;=O332,"Yes","No"))</f>
        <v/>
      </c>
      <c r="Q332" s="0" t="str">
        <f aca="false">IF(A332="","",MID(IF(NOT(EXACT(TRIM(Raw_Export!C332),D332))," · property","")&amp;IF(NOT(EXACT(TRIM(Raw_Export!E332),E332))," · category","")&amp;IF(NOT(EXACT(TRIM(Raw_Export!F332),F332))," · priority","")&amp;IF(NOT(EXACT(TRIM(Raw_Export!G332),G332))," · vendor","")&amp;IF(NOT(EXACT(TRIM(Raw_Export!H332),H332))," · status","")&amp;IF(ISTEXT(Raw_Export!J332)," · cost was text",""),4,200))</f>
        <v/>
      </c>
      <c r="R332" s="0" t="str">
        <f aca="false">IF(A332="","",IF(OR(LEN(Q332)&gt;0,K332&lt;&gt;"",L332&lt;&gt;""),1,0))</f>
        <v/>
      </c>
    </row>
    <row r="333" customFormat="false" ht="15" hidden="false" customHeight="false" outlineLevel="0" collapsed="false">
      <c r="A333" s="0" t="str">
        <f aca="false">IF(Raw_Export!A333="","",Raw_Export!A333)</f>
        <v/>
      </c>
      <c r="B333" s="35" t="str">
        <f aca="false">IF(A333="","",Raw_Export!B333)</f>
        <v/>
      </c>
      <c r="C333" s="36" t="str">
        <f aca="false">IF(A333="","",DATE(YEAR(B333),MONTH(B333),1))</f>
        <v/>
      </c>
      <c r="D333" s="0" t="str">
        <f aca="false">IF(A333="","",IFERROR(INDEX(Cleanup_Rules!$B$6:$B$60,MATCH(TRIM(LOWER(Raw_Export!C333)),Cleanup_Rules!$A$6:$A$60,0)),"UNMAPPED"))</f>
        <v/>
      </c>
      <c r="E333" s="0" t="str">
        <f aca="false">IF(A333="","",IFERROR(INDEX(Cleanup_Rules!$E$6:$E$60,MATCH(TRIM(LOWER(Raw_Export!E333)),Cleanup_Rules!$D$6:$D$60,0)),"UNMAPPED"))</f>
        <v/>
      </c>
      <c r="F333" s="0" t="str">
        <f aca="false">IF(A333="","",IFERROR(INDEX(Cleanup_Rules!$H$6:$H$60,MATCH(TRIM(LOWER(Raw_Export!F333)),Cleanup_Rules!$G$6:$G$60,0)),"UNMAPPED"))</f>
        <v/>
      </c>
      <c r="G333" s="0" t="str">
        <f aca="false">IF(A333="","",IFERROR(INDEX(Cleanup_Rules!$K$6:$K$60,MATCH(TRIM(LOWER(Raw_Export!G333)),Cleanup_Rules!$J$6:$J$60,0)),"UNMAPPED"))</f>
        <v/>
      </c>
      <c r="H333" s="0" t="str">
        <f aca="false">IF(A333="","",IFERROR(INDEX(Cleanup_Rules!$N$6:$N$60,MATCH(TRIM(LOWER(Raw_Export!H333)),Cleanup_Rules!$M$6:$M$60,0)),"UNMAPPED"))</f>
        <v/>
      </c>
      <c r="I333" s="35" t="str">
        <f aca="false">IF(OR(A333="",Raw_Export!I333=""),"",Raw_Export!I333)</f>
        <v/>
      </c>
      <c r="J333" s="37" t="str">
        <f aca="false">IF(A333="","",IF(Raw_Export!J333="",0,IF(ISNUMBER(Raw_Export!J333),Raw_Export!J333,VALUE(SUBSTITUTE(SUBSTITUTE(Raw_Export!J333,"$",""),",","")))))</f>
        <v/>
      </c>
      <c r="K333" s="0" t="str">
        <f aca="false">IF(A333="","",IF(COUNTIF($A$6:A333,A333)&gt;1,"Duplicate",""))</f>
        <v/>
      </c>
      <c r="L333" s="0" t="str">
        <f aca="false">IF(A333="","",IF(AND(H333="Completed",I333=""),"No completion date",IF(AND(I333&lt;&gt;"",I333&lt;B333),"Completed before created","")))</f>
        <v/>
      </c>
      <c r="M333" s="0" t="str">
        <f aca="false">IF(A333="","",IF(K333="Duplicate","No","Yes"))</f>
        <v/>
      </c>
      <c r="N333" s="0" t="str">
        <f aca="false">IF(OR(A333="",H333&lt;&gt;"Completed",L333&lt;&gt;""),"",I333-B333)</f>
        <v/>
      </c>
      <c r="O333" s="0" t="str">
        <f aca="false">IF(A333="","",IFERROR(INDEX(Cleanup_Rules!$Q$6:$Q$8,MATCH(F333,Cleanup_Rules!$P$6:$P$8,0)),""))</f>
        <v/>
      </c>
      <c r="P333" s="0" t="str">
        <f aca="false">IF(OR(N333="",O333=""),"",IF(N333&lt;=O333,"Yes","No"))</f>
        <v/>
      </c>
      <c r="Q333" s="0" t="str">
        <f aca="false">IF(A333="","",MID(IF(NOT(EXACT(TRIM(Raw_Export!C333),D333))," · property","")&amp;IF(NOT(EXACT(TRIM(Raw_Export!E333),E333))," · category","")&amp;IF(NOT(EXACT(TRIM(Raw_Export!F333),F333))," · priority","")&amp;IF(NOT(EXACT(TRIM(Raw_Export!G333),G333))," · vendor","")&amp;IF(NOT(EXACT(TRIM(Raw_Export!H333),H333))," · status","")&amp;IF(ISTEXT(Raw_Export!J333)," · cost was text",""),4,200))</f>
        <v/>
      </c>
      <c r="R333" s="0" t="str">
        <f aca="false">IF(A333="","",IF(OR(LEN(Q333)&gt;0,K333&lt;&gt;"",L333&lt;&gt;""),1,0))</f>
        <v/>
      </c>
    </row>
    <row r="334" customFormat="false" ht="15" hidden="false" customHeight="false" outlineLevel="0" collapsed="false">
      <c r="A334" s="0" t="str">
        <f aca="false">IF(Raw_Export!A334="","",Raw_Export!A334)</f>
        <v/>
      </c>
      <c r="B334" s="35" t="str">
        <f aca="false">IF(A334="","",Raw_Export!B334)</f>
        <v/>
      </c>
      <c r="C334" s="36" t="str">
        <f aca="false">IF(A334="","",DATE(YEAR(B334),MONTH(B334),1))</f>
        <v/>
      </c>
      <c r="D334" s="0" t="str">
        <f aca="false">IF(A334="","",IFERROR(INDEX(Cleanup_Rules!$B$6:$B$60,MATCH(TRIM(LOWER(Raw_Export!C334)),Cleanup_Rules!$A$6:$A$60,0)),"UNMAPPED"))</f>
        <v/>
      </c>
      <c r="E334" s="0" t="str">
        <f aca="false">IF(A334="","",IFERROR(INDEX(Cleanup_Rules!$E$6:$E$60,MATCH(TRIM(LOWER(Raw_Export!E334)),Cleanup_Rules!$D$6:$D$60,0)),"UNMAPPED"))</f>
        <v/>
      </c>
      <c r="F334" s="0" t="str">
        <f aca="false">IF(A334="","",IFERROR(INDEX(Cleanup_Rules!$H$6:$H$60,MATCH(TRIM(LOWER(Raw_Export!F334)),Cleanup_Rules!$G$6:$G$60,0)),"UNMAPPED"))</f>
        <v/>
      </c>
      <c r="G334" s="0" t="str">
        <f aca="false">IF(A334="","",IFERROR(INDEX(Cleanup_Rules!$K$6:$K$60,MATCH(TRIM(LOWER(Raw_Export!G334)),Cleanup_Rules!$J$6:$J$60,0)),"UNMAPPED"))</f>
        <v/>
      </c>
      <c r="H334" s="0" t="str">
        <f aca="false">IF(A334="","",IFERROR(INDEX(Cleanup_Rules!$N$6:$N$60,MATCH(TRIM(LOWER(Raw_Export!H334)),Cleanup_Rules!$M$6:$M$60,0)),"UNMAPPED"))</f>
        <v/>
      </c>
      <c r="I334" s="35" t="str">
        <f aca="false">IF(OR(A334="",Raw_Export!I334=""),"",Raw_Export!I334)</f>
        <v/>
      </c>
      <c r="J334" s="37" t="str">
        <f aca="false">IF(A334="","",IF(Raw_Export!J334="",0,IF(ISNUMBER(Raw_Export!J334),Raw_Export!J334,VALUE(SUBSTITUTE(SUBSTITUTE(Raw_Export!J334,"$",""),",","")))))</f>
        <v/>
      </c>
      <c r="K334" s="0" t="str">
        <f aca="false">IF(A334="","",IF(COUNTIF($A$6:A334,A334)&gt;1,"Duplicate",""))</f>
        <v/>
      </c>
      <c r="L334" s="0" t="str">
        <f aca="false">IF(A334="","",IF(AND(H334="Completed",I334=""),"No completion date",IF(AND(I334&lt;&gt;"",I334&lt;B334),"Completed before created","")))</f>
        <v/>
      </c>
      <c r="M334" s="0" t="str">
        <f aca="false">IF(A334="","",IF(K334="Duplicate","No","Yes"))</f>
        <v/>
      </c>
      <c r="N334" s="0" t="str">
        <f aca="false">IF(OR(A334="",H334&lt;&gt;"Completed",L334&lt;&gt;""),"",I334-B334)</f>
        <v/>
      </c>
      <c r="O334" s="0" t="str">
        <f aca="false">IF(A334="","",IFERROR(INDEX(Cleanup_Rules!$Q$6:$Q$8,MATCH(F334,Cleanup_Rules!$P$6:$P$8,0)),""))</f>
        <v/>
      </c>
      <c r="P334" s="0" t="str">
        <f aca="false">IF(OR(N334="",O334=""),"",IF(N334&lt;=O334,"Yes","No"))</f>
        <v/>
      </c>
      <c r="Q334" s="0" t="str">
        <f aca="false">IF(A334="","",MID(IF(NOT(EXACT(TRIM(Raw_Export!C334),D334))," · property","")&amp;IF(NOT(EXACT(TRIM(Raw_Export!E334),E334))," · category","")&amp;IF(NOT(EXACT(TRIM(Raw_Export!F334),F334))," · priority","")&amp;IF(NOT(EXACT(TRIM(Raw_Export!G334),G334))," · vendor","")&amp;IF(NOT(EXACT(TRIM(Raw_Export!H334),H334))," · status","")&amp;IF(ISTEXT(Raw_Export!J334)," · cost was text",""),4,200))</f>
        <v/>
      </c>
      <c r="R334" s="0" t="str">
        <f aca="false">IF(A334="","",IF(OR(LEN(Q334)&gt;0,K334&lt;&gt;"",L334&lt;&gt;""),1,0))</f>
        <v/>
      </c>
    </row>
    <row r="335" customFormat="false" ht="15" hidden="false" customHeight="false" outlineLevel="0" collapsed="false">
      <c r="A335" s="0" t="str">
        <f aca="false">IF(Raw_Export!A335="","",Raw_Export!A335)</f>
        <v/>
      </c>
      <c r="B335" s="35" t="str">
        <f aca="false">IF(A335="","",Raw_Export!B335)</f>
        <v/>
      </c>
      <c r="C335" s="36" t="str">
        <f aca="false">IF(A335="","",DATE(YEAR(B335),MONTH(B335),1))</f>
        <v/>
      </c>
      <c r="D335" s="0" t="str">
        <f aca="false">IF(A335="","",IFERROR(INDEX(Cleanup_Rules!$B$6:$B$60,MATCH(TRIM(LOWER(Raw_Export!C335)),Cleanup_Rules!$A$6:$A$60,0)),"UNMAPPED"))</f>
        <v/>
      </c>
      <c r="E335" s="0" t="str">
        <f aca="false">IF(A335="","",IFERROR(INDEX(Cleanup_Rules!$E$6:$E$60,MATCH(TRIM(LOWER(Raw_Export!E335)),Cleanup_Rules!$D$6:$D$60,0)),"UNMAPPED"))</f>
        <v/>
      </c>
      <c r="F335" s="0" t="str">
        <f aca="false">IF(A335="","",IFERROR(INDEX(Cleanup_Rules!$H$6:$H$60,MATCH(TRIM(LOWER(Raw_Export!F335)),Cleanup_Rules!$G$6:$G$60,0)),"UNMAPPED"))</f>
        <v/>
      </c>
      <c r="G335" s="0" t="str">
        <f aca="false">IF(A335="","",IFERROR(INDEX(Cleanup_Rules!$K$6:$K$60,MATCH(TRIM(LOWER(Raw_Export!G335)),Cleanup_Rules!$J$6:$J$60,0)),"UNMAPPED"))</f>
        <v/>
      </c>
      <c r="H335" s="0" t="str">
        <f aca="false">IF(A335="","",IFERROR(INDEX(Cleanup_Rules!$N$6:$N$60,MATCH(TRIM(LOWER(Raw_Export!H335)),Cleanup_Rules!$M$6:$M$60,0)),"UNMAPPED"))</f>
        <v/>
      </c>
      <c r="I335" s="35" t="str">
        <f aca="false">IF(OR(A335="",Raw_Export!I335=""),"",Raw_Export!I335)</f>
        <v/>
      </c>
      <c r="J335" s="37" t="str">
        <f aca="false">IF(A335="","",IF(Raw_Export!J335="",0,IF(ISNUMBER(Raw_Export!J335),Raw_Export!J335,VALUE(SUBSTITUTE(SUBSTITUTE(Raw_Export!J335,"$",""),",","")))))</f>
        <v/>
      </c>
      <c r="K335" s="0" t="str">
        <f aca="false">IF(A335="","",IF(COUNTIF($A$6:A335,A335)&gt;1,"Duplicate",""))</f>
        <v/>
      </c>
      <c r="L335" s="0" t="str">
        <f aca="false">IF(A335="","",IF(AND(H335="Completed",I335=""),"No completion date",IF(AND(I335&lt;&gt;"",I335&lt;B335),"Completed before created","")))</f>
        <v/>
      </c>
      <c r="M335" s="0" t="str">
        <f aca="false">IF(A335="","",IF(K335="Duplicate","No","Yes"))</f>
        <v/>
      </c>
      <c r="N335" s="0" t="str">
        <f aca="false">IF(OR(A335="",H335&lt;&gt;"Completed",L335&lt;&gt;""),"",I335-B335)</f>
        <v/>
      </c>
      <c r="O335" s="0" t="str">
        <f aca="false">IF(A335="","",IFERROR(INDEX(Cleanup_Rules!$Q$6:$Q$8,MATCH(F335,Cleanup_Rules!$P$6:$P$8,0)),""))</f>
        <v/>
      </c>
      <c r="P335" s="0" t="str">
        <f aca="false">IF(OR(N335="",O335=""),"",IF(N335&lt;=O335,"Yes","No"))</f>
        <v/>
      </c>
      <c r="Q335" s="0" t="str">
        <f aca="false">IF(A335="","",MID(IF(NOT(EXACT(TRIM(Raw_Export!C335),D335))," · property","")&amp;IF(NOT(EXACT(TRIM(Raw_Export!E335),E335))," · category","")&amp;IF(NOT(EXACT(TRIM(Raw_Export!F335),F335))," · priority","")&amp;IF(NOT(EXACT(TRIM(Raw_Export!G335),G335))," · vendor","")&amp;IF(NOT(EXACT(TRIM(Raw_Export!H335),H335))," · status","")&amp;IF(ISTEXT(Raw_Export!J335)," · cost was text",""),4,200))</f>
        <v/>
      </c>
      <c r="R335" s="0" t="str">
        <f aca="false">IF(A335="","",IF(OR(LEN(Q335)&gt;0,K335&lt;&gt;"",L335&lt;&gt;""),1,0))</f>
        <v/>
      </c>
    </row>
    <row r="336" customFormat="false" ht="15" hidden="false" customHeight="false" outlineLevel="0" collapsed="false">
      <c r="A336" s="0" t="str">
        <f aca="false">IF(Raw_Export!A336="","",Raw_Export!A336)</f>
        <v/>
      </c>
      <c r="B336" s="35" t="str">
        <f aca="false">IF(A336="","",Raw_Export!B336)</f>
        <v/>
      </c>
      <c r="C336" s="36" t="str">
        <f aca="false">IF(A336="","",DATE(YEAR(B336),MONTH(B336),1))</f>
        <v/>
      </c>
      <c r="D336" s="0" t="str">
        <f aca="false">IF(A336="","",IFERROR(INDEX(Cleanup_Rules!$B$6:$B$60,MATCH(TRIM(LOWER(Raw_Export!C336)),Cleanup_Rules!$A$6:$A$60,0)),"UNMAPPED"))</f>
        <v/>
      </c>
      <c r="E336" s="0" t="str">
        <f aca="false">IF(A336="","",IFERROR(INDEX(Cleanup_Rules!$E$6:$E$60,MATCH(TRIM(LOWER(Raw_Export!E336)),Cleanup_Rules!$D$6:$D$60,0)),"UNMAPPED"))</f>
        <v/>
      </c>
      <c r="F336" s="0" t="str">
        <f aca="false">IF(A336="","",IFERROR(INDEX(Cleanup_Rules!$H$6:$H$60,MATCH(TRIM(LOWER(Raw_Export!F336)),Cleanup_Rules!$G$6:$G$60,0)),"UNMAPPED"))</f>
        <v/>
      </c>
      <c r="G336" s="0" t="str">
        <f aca="false">IF(A336="","",IFERROR(INDEX(Cleanup_Rules!$K$6:$K$60,MATCH(TRIM(LOWER(Raw_Export!G336)),Cleanup_Rules!$J$6:$J$60,0)),"UNMAPPED"))</f>
        <v/>
      </c>
      <c r="H336" s="0" t="str">
        <f aca="false">IF(A336="","",IFERROR(INDEX(Cleanup_Rules!$N$6:$N$60,MATCH(TRIM(LOWER(Raw_Export!H336)),Cleanup_Rules!$M$6:$M$60,0)),"UNMAPPED"))</f>
        <v/>
      </c>
      <c r="I336" s="35" t="str">
        <f aca="false">IF(OR(A336="",Raw_Export!I336=""),"",Raw_Export!I336)</f>
        <v/>
      </c>
      <c r="J336" s="37" t="str">
        <f aca="false">IF(A336="","",IF(Raw_Export!J336="",0,IF(ISNUMBER(Raw_Export!J336),Raw_Export!J336,VALUE(SUBSTITUTE(SUBSTITUTE(Raw_Export!J336,"$",""),",","")))))</f>
        <v/>
      </c>
      <c r="K336" s="0" t="str">
        <f aca="false">IF(A336="","",IF(COUNTIF($A$6:A336,A336)&gt;1,"Duplicate",""))</f>
        <v/>
      </c>
      <c r="L336" s="0" t="str">
        <f aca="false">IF(A336="","",IF(AND(H336="Completed",I336=""),"No completion date",IF(AND(I336&lt;&gt;"",I336&lt;B336),"Completed before created","")))</f>
        <v/>
      </c>
      <c r="M336" s="0" t="str">
        <f aca="false">IF(A336="","",IF(K336="Duplicate","No","Yes"))</f>
        <v/>
      </c>
      <c r="N336" s="0" t="str">
        <f aca="false">IF(OR(A336="",H336&lt;&gt;"Completed",L336&lt;&gt;""),"",I336-B336)</f>
        <v/>
      </c>
      <c r="O336" s="0" t="str">
        <f aca="false">IF(A336="","",IFERROR(INDEX(Cleanup_Rules!$Q$6:$Q$8,MATCH(F336,Cleanup_Rules!$P$6:$P$8,0)),""))</f>
        <v/>
      </c>
      <c r="P336" s="0" t="str">
        <f aca="false">IF(OR(N336="",O336=""),"",IF(N336&lt;=O336,"Yes","No"))</f>
        <v/>
      </c>
      <c r="Q336" s="0" t="str">
        <f aca="false">IF(A336="","",MID(IF(NOT(EXACT(TRIM(Raw_Export!C336),D336))," · property","")&amp;IF(NOT(EXACT(TRIM(Raw_Export!E336),E336))," · category","")&amp;IF(NOT(EXACT(TRIM(Raw_Export!F336),F336))," · priority","")&amp;IF(NOT(EXACT(TRIM(Raw_Export!G336),G336))," · vendor","")&amp;IF(NOT(EXACT(TRIM(Raw_Export!H336),H336))," · status","")&amp;IF(ISTEXT(Raw_Export!J336)," · cost was text",""),4,200))</f>
        <v/>
      </c>
      <c r="R336" s="0" t="str">
        <f aca="false">IF(A336="","",IF(OR(LEN(Q336)&gt;0,K336&lt;&gt;"",L336&lt;&gt;""),1,0))</f>
        <v/>
      </c>
    </row>
    <row r="337" customFormat="false" ht="15" hidden="false" customHeight="false" outlineLevel="0" collapsed="false">
      <c r="A337" s="0" t="str">
        <f aca="false">IF(Raw_Export!A337="","",Raw_Export!A337)</f>
        <v/>
      </c>
      <c r="B337" s="35" t="str">
        <f aca="false">IF(A337="","",Raw_Export!B337)</f>
        <v/>
      </c>
      <c r="C337" s="36" t="str">
        <f aca="false">IF(A337="","",DATE(YEAR(B337),MONTH(B337),1))</f>
        <v/>
      </c>
      <c r="D337" s="0" t="str">
        <f aca="false">IF(A337="","",IFERROR(INDEX(Cleanup_Rules!$B$6:$B$60,MATCH(TRIM(LOWER(Raw_Export!C337)),Cleanup_Rules!$A$6:$A$60,0)),"UNMAPPED"))</f>
        <v/>
      </c>
      <c r="E337" s="0" t="str">
        <f aca="false">IF(A337="","",IFERROR(INDEX(Cleanup_Rules!$E$6:$E$60,MATCH(TRIM(LOWER(Raw_Export!E337)),Cleanup_Rules!$D$6:$D$60,0)),"UNMAPPED"))</f>
        <v/>
      </c>
      <c r="F337" s="0" t="str">
        <f aca="false">IF(A337="","",IFERROR(INDEX(Cleanup_Rules!$H$6:$H$60,MATCH(TRIM(LOWER(Raw_Export!F337)),Cleanup_Rules!$G$6:$G$60,0)),"UNMAPPED"))</f>
        <v/>
      </c>
      <c r="G337" s="0" t="str">
        <f aca="false">IF(A337="","",IFERROR(INDEX(Cleanup_Rules!$K$6:$K$60,MATCH(TRIM(LOWER(Raw_Export!G337)),Cleanup_Rules!$J$6:$J$60,0)),"UNMAPPED"))</f>
        <v/>
      </c>
      <c r="H337" s="0" t="str">
        <f aca="false">IF(A337="","",IFERROR(INDEX(Cleanup_Rules!$N$6:$N$60,MATCH(TRIM(LOWER(Raw_Export!H337)),Cleanup_Rules!$M$6:$M$60,0)),"UNMAPPED"))</f>
        <v/>
      </c>
      <c r="I337" s="35" t="str">
        <f aca="false">IF(OR(A337="",Raw_Export!I337=""),"",Raw_Export!I337)</f>
        <v/>
      </c>
      <c r="J337" s="37" t="str">
        <f aca="false">IF(A337="","",IF(Raw_Export!J337="",0,IF(ISNUMBER(Raw_Export!J337),Raw_Export!J337,VALUE(SUBSTITUTE(SUBSTITUTE(Raw_Export!J337,"$",""),",","")))))</f>
        <v/>
      </c>
      <c r="K337" s="0" t="str">
        <f aca="false">IF(A337="","",IF(COUNTIF($A$6:A337,A337)&gt;1,"Duplicate",""))</f>
        <v/>
      </c>
      <c r="L337" s="0" t="str">
        <f aca="false">IF(A337="","",IF(AND(H337="Completed",I337=""),"No completion date",IF(AND(I337&lt;&gt;"",I337&lt;B337),"Completed before created","")))</f>
        <v/>
      </c>
      <c r="M337" s="0" t="str">
        <f aca="false">IF(A337="","",IF(K337="Duplicate","No","Yes"))</f>
        <v/>
      </c>
      <c r="N337" s="0" t="str">
        <f aca="false">IF(OR(A337="",H337&lt;&gt;"Completed",L337&lt;&gt;""),"",I337-B337)</f>
        <v/>
      </c>
      <c r="O337" s="0" t="str">
        <f aca="false">IF(A337="","",IFERROR(INDEX(Cleanup_Rules!$Q$6:$Q$8,MATCH(F337,Cleanup_Rules!$P$6:$P$8,0)),""))</f>
        <v/>
      </c>
      <c r="P337" s="0" t="str">
        <f aca="false">IF(OR(N337="",O337=""),"",IF(N337&lt;=O337,"Yes","No"))</f>
        <v/>
      </c>
      <c r="Q337" s="0" t="str">
        <f aca="false">IF(A337="","",MID(IF(NOT(EXACT(TRIM(Raw_Export!C337),D337))," · property","")&amp;IF(NOT(EXACT(TRIM(Raw_Export!E337),E337))," · category","")&amp;IF(NOT(EXACT(TRIM(Raw_Export!F337),F337))," · priority","")&amp;IF(NOT(EXACT(TRIM(Raw_Export!G337),G337))," · vendor","")&amp;IF(NOT(EXACT(TRIM(Raw_Export!H337),H337))," · status","")&amp;IF(ISTEXT(Raw_Export!J337)," · cost was text",""),4,200))</f>
        <v/>
      </c>
      <c r="R337" s="0" t="str">
        <f aca="false">IF(A337="","",IF(OR(LEN(Q337)&gt;0,K337&lt;&gt;"",L337&lt;&gt;""),1,0))</f>
        <v/>
      </c>
    </row>
    <row r="338" customFormat="false" ht="15" hidden="false" customHeight="false" outlineLevel="0" collapsed="false">
      <c r="A338" s="0" t="str">
        <f aca="false">IF(Raw_Export!A338="","",Raw_Export!A338)</f>
        <v/>
      </c>
      <c r="B338" s="35" t="str">
        <f aca="false">IF(A338="","",Raw_Export!B338)</f>
        <v/>
      </c>
      <c r="C338" s="36" t="str">
        <f aca="false">IF(A338="","",DATE(YEAR(B338),MONTH(B338),1))</f>
        <v/>
      </c>
      <c r="D338" s="0" t="str">
        <f aca="false">IF(A338="","",IFERROR(INDEX(Cleanup_Rules!$B$6:$B$60,MATCH(TRIM(LOWER(Raw_Export!C338)),Cleanup_Rules!$A$6:$A$60,0)),"UNMAPPED"))</f>
        <v/>
      </c>
      <c r="E338" s="0" t="str">
        <f aca="false">IF(A338="","",IFERROR(INDEX(Cleanup_Rules!$E$6:$E$60,MATCH(TRIM(LOWER(Raw_Export!E338)),Cleanup_Rules!$D$6:$D$60,0)),"UNMAPPED"))</f>
        <v/>
      </c>
      <c r="F338" s="0" t="str">
        <f aca="false">IF(A338="","",IFERROR(INDEX(Cleanup_Rules!$H$6:$H$60,MATCH(TRIM(LOWER(Raw_Export!F338)),Cleanup_Rules!$G$6:$G$60,0)),"UNMAPPED"))</f>
        <v/>
      </c>
      <c r="G338" s="0" t="str">
        <f aca="false">IF(A338="","",IFERROR(INDEX(Cleanup_Rules!$K$6:$K$60,MATCH(TRIM(LOWER(Raw_Export!G338)),Cleanup_Rules!$J$6:$J$60,0)),"UNMAPPED"))</f>
        <v/>
      </c>
      <c r="H338" s="0" t="str">
        <f aca="false">IF(A338="","",IFERROR(INDEX(Cleanup_Rules!$N$6:$N$60,MATCH(TRIM(LOWER(Raw_Export!H338)),Cleanup_Rules!$M$6:$M$60,0)),"UNMAPPED"))</f>
        <v/>
      </c>
      <c r="I338" s="35" t="str">
        <f aca="false">IF(OR(A338="",Raw_Export!I338=""),"",Raw_Export!I338)</f>
        <v/>
      </c>
      <c r="J338" s="37" t="str">
        <f aca="false">IF(A338="","",IF(Raw_Export!J338="",0,IF(ISNUMBER(Raw_Export!J338),Raw_Export!J338,VALUE(SUBSTITUTE(SUBSTITUTE(Raw_Export!J338,"$",""),",","")))))</f>
        <v/>
      </c>
      <c r="K338" s="0" t="str">
        <f aca="false">IF(A338="","",IF(COUNTIF($A$6:A338,A338)&gt;1,"Duplicate",""))</f>
        <v/>
      </c>
      <c r="L338" s="0" t="str">
        <f aca="false">IF(A338="","",IF(AND(H338="Completed",I338=""),"No completion date",IF(AND(I338&lt;&gt;"",I338&lt;B338),"Completed before created","")))</f>
        <v/>
      </c>
      <c r="M338" s="0" t="str">
        <f aca="false">IF(A338="","",IF(K338="Duplicate","No","Yes"))</f>
        <v/>
      </c>
      <c r="N338" s="0" t="str">
        <f aca="false">IF(OR(A338="",H338&lt;&gt;"Completed",L338&lt;&gt;""),"",I338-B338)</f>
        <v/>
      </c>
      <c r="O338" s="0" t="str">
        <f aca="false">IF(A338="","",IFERROR(INDEX(Cleanup_Rules!$Q$6:$Q$8,MATCH(F338,Cleanup_Rules!$P$6:$P$8,0)),""))</f>
        <v/>
      </c>
      <c r="P338" s="0" t="str">
        <f aca="false">IF(OR(N338="",O338=""),"",IF(N338&lt;=O338,"Yes","No"))</f>
        <v/>
      </c>
      <c r="Q338" s="0" t="str">
        <f aca="false">IF(A338="","",MID(IF(NOT(EXACT(TRIM(Raw_Export!C338),D338))," · property","")&amp;IF(NOT(EXACT(TRIM(Raw_Export!E338),E338))," · category","")&amp;IF(NOT(EXACT(TRIM(Raw_Export!F338),F338))," · priority","")&amp;IF(NOT(EXACT(TRIM(Raw_Export!G338),G338))," · vendor","")&amp;IF(NOT(EXACT(TRIM(Raw_Export!H338),H338))," · status","")&amp;IF(ISTEXT(Raw_Export!J338)," · cost was text",""),4,200))</f>
        <v/>
      </c>
      <c r="R338" s="0" t="str">
        <f aca="false">IF(A338="","",IF(OR(LEN(Q338)&gt;0,K338&lt;&gt;"",L338&lt;&gt;""),1,0))</f>
        <v/>
      </c>
    </row>
    <row r="339" customFormat="false" ht="15" hidden="false" customHeight="false" outlineLevel="0" collapsed="false">
      <c r="A339" s="0" t="str">
        <f aca="false">IF(Raw_Export!A339="","",Raw_Export!A339)</f>
        <v/>
      </c>
      <c r="B339" s="35" t="str">
        <f aca="false">IF(A339="","",Raw_Export!B339)</f>
        <v/>
      </c>
      <c r="C339" s="36" t="str">
        <f aca="false">IF(A339="","",DATE(YEAR(B339),MONTH(B339),1))</f>
        <v/>
      </c>
      <c r="D339" s="0" t="str">
        <f aca="false">IF(A339="","",IFERROR(INDEX(Cleanup_Rules!$B$6:$B$60,MATCH(TRIM(LOWER(Raw_Export!C339)),Cleanup_Rules!$A$6:$A$60,0)),"UNMAPPED"))</f>
        <v/>
      </c>
      <c r="E339" s="0" t="str">
        <f aca="false">IF(A339="","",IFERROR(INDEX(Cleanup_Rules!$E$6:$E$60,MATCH(TRIM(LOWER(Raw_Export!E339)),Cleanup_Rules!$D$6:$D$60,0)),"UNMAPPED"))</f>
        <v/>
      </c>
      <c r="F339" s="0" t="str">
        <f aca="false">IF(A339="","",IFERROR(INDEX(Cleanup_Rules!$H$6:$H$60,MATCH(TRIM(LOWER(Raw_Export!F339)),Cleanup_Rules!$G$6:$G$60,0)),"UNMAPPED"))</f>
        <v/>
      </c>
      <c r="G339" s="0" t="str">
        <f aca="false">IF(A339="","",IFERROR(INDEX(Cleanup_Rules!$K$6:$K$60,MATCH(TRIM(LOWER(Raw_Export!G339)),Cleanup_Rules!$J$6:$J$60,0)),"UNMAPPED"))</f>
        <v/>
      </c>
      <c r="H339" s="0" t="str">
        <f aca="false">IF(A339="","",IFERROR(INDEX(Cleanup_Rules!$N$6:$N$60,MATCH(TRIM(LOWER(Raw_Export!H339)),Cleanup_Rules!$M$6:$M$60,0)),"UNMAPPED"))</f>
        <v/>
      </c>
      <c r="I339" s="35" t="str">
        <f aca="false">IF(OR(A339="",Raw_Export!I339=""),"",Raw_Export!I339)</f>
        <v/>
      </c>
      <c r="J339" s="37" t="str">
        <f aca="false">IF(A339="","",IF(Raw_Export!J339="",0,IF(ISNUMBER(Raw_Export!J339),Raw_Export!J339,VALUE(SUBSTITUTE(SUBSTITUTE(Raw_Export!J339,"$",""),",","")))))</f>
        <v/>
      </c>
      <c r="K339" s="0" t="str">
        <f aca="false">IF(A339="","",IF(COUNTIF($A$6:A339,A339)&gt;1,"Duplicate",""))</f>
        <v/>
      </c>
      <c r="L339" s="0" t="str">
        <f aca="false">IF(A339="","",IF(AND(H339="Completed",I339=""),"No completion date",IF(AND(I339&lt;&gt;"",I339&lt;B339),"Completed before created","")))</f>
        <v/>
      </c>
      <c r="M339" s="0" t="str">
        <f aca="false">IF(A339="","",IF(K339="Duplicate","No","Yes"))</f>
        <v/>
      </c>
      <c r="N339" s="0" t="str">
        <f aca="false">IF(OR(A339="",H339&lt;&gt;"Completed",L339&lt;&gt;""),"",I339-B339)</f>
        <v/>
      </c>
      <c r="O339" s="0" t="str">
        <f aca="false">IF(A339="","",IFERROR(INDEX(Cleanup_Rules!$Q$6:$Q$8,MATCH(F339,Cleanup_Rules!$P$6:$P$8,0)),""))</f>
        <v/>
      </c>
      <c r="P339" s="0" t="str">
        <f aca="false">IF(OR(N339="",O339=""),"",IF(N339&lt;=O339,"Yes","No"))</f>
        <v/>
      </c>
      <c r="Q339" s="0" t="str">
        <f aca="false">IF(A339="","",MID(IF(NOT(EXACT(TRIM(Raw_Export!C339),D339))," · property","")&amp;IF(NOT(EXACT(TRIM(Raw_Export!E339),E339))," · category","")&amp;IF(NOT(EXACT(TRIM(Raw_Export!F339),F339))," · priority","")&amp;IF(NOT(EXACT(TRIM(Raw_Export!G339),G339))," · vendor","")&amp;IF(NOT(EXACT(TRIM(Raw_Export!H339),H339))," · status","")&amp;IF(ISTEXT(Raw_Export!J339)," · cost was text",""),4,200))</f>
        <v/>
      </c>
      <c r="R339" s="0" t="str">
        <f aca="false">IF(A339="","",IF(OR(LEN(Q339)&gt;0,K339&lt;&gt;"",L339&lt;&gt;""),1,0))</f>
        <v/>
      </c>
    </row>
    <row r="340" customFormat="false" ht="15" hidden="false" customHeight="false" outlineLevel="0" collapsed="false">
      <c r="A340" s="0" t="str">
        <f aca="false">IF(Raw_Export!A340="","",Raw_Export!A340)</f>
        <v/>
      </c>
      <c r="B340" s="35" t="str">
        <f aca="false">IF(A340="","",Raw_Export!B340)</f>
        <v/>
      </c>
      <c r="C340" s="36" t="str">
        <f aca="false">IF(A340="","",DATE(YEAR(B340),MONTH(B340),1))</f>
        <v/>
      </c>
      <c r="D340" s="0" t="str">
        <f aca="false">IF(A340="","",IFERROR(INDEX(Cleanup_Rules!$B$6:$B$60,MATCH(TRIM(LOWER(Raw_Export!C340)),Cleanup_Rules!$A$6:$A$60,0)),"UNMAPPED"))</f>
        <v/>
      </c>
      <c r="E340" s="0" t="str">
        <f aca="false">IF(A340="","",IFERROR(INDEX(Cleanup_Rules!$E$6:$E$60,MATCH(TRIM(LOWER(Raw_Export!E340)),Cleanup_Rules!$D$6:$D$60,0)),"UNMAPPED"))</f>
        <v/>
      </c>
      <c r="F340" s="0" t="str">
        <f aca="false">IF(A340="","",IFERROR(INDEX(Cleanup_Rules!$H$6:$H$60,MATCH(TRIM(LOWER(Raw_Export!F340)),Cleanup_Rules!$G$6:$G$60,0)),"UNMAPPED"))</f>
        <v/>
      </c>
      <c r="G340" s="0" t="str">
        <f aca="false">IF(A340="","",IFERROR(INDEX(Cleanup_Rules!$K$6:$K$60,MATCH(TRIM(LOWER(Raw_Export!G340)),Cleanup_Rules!$J$6:$J$60,0)),"UNMAPPED"))</f>
        <v/>
      </c>
      <c r="H340" s="0" t="str">
        <f aca="false">IF(A340="","",IFERROR(INDEX(Cleanup_Rules!$N$6:$N$60,MATCH(TRIM(LOWER(Raw_Export!H340)),Cleanup_Rules!$M$6:$M$60,0)),"UNMAPPED"))</f>
        <v/>
      </c>
      <c r="I340" s="35" t="str">
        <f aca="false">IF(OR(A340="",Raw_Export!I340=""),"",Raw_Export!I340)</f>
        <v/>
      </c>
      <c r="J340" s="37" t="str">
        <f aca="false">IF(A340="","",IF(Raw_Export!J340="",0,IF(ISNUMBER(Raw_Export!J340),Raw_Export!J340,VALUE(SUBSTITUTE(SUBSTITUTE(Raw_Export!J340,"$",""),",","")))))</f>
        <v/>
      </c>
      <c r="K340" s="0" t="str">
        <f aca="false">IF(A340="","",IF(COUNTIF($A$6:A340,A340)&gt;1,"Duplicate",""))</f>
        <v/>
      </c>
      <c r="L340" s="0" t="str">
        <f aca="false">IF(A340="","",IF(AND(H340="Completed",I340=""),"No completion date",IF(AND(I340&lt;&gt;"",I340&lt;B340),"Completed before created","")))</f>
        <v/>
      </c>
      <c r="M340" s="0" t="str">
        <f aca="false">IF(A340="","",IF(K340="Duplicate","No","Yes"))</f>
        <v/>
      </c>
      <c r="N340" s="0" t="str">
        <f aca="false">IF(OR(A340="",H340&lt;&gt;"Completed",L340&lt;&gt;""),"",I340-B340)</f>
        <v/>
      </c>
      <c r="O340" s="0" t="str">
        <f aca="false">IF(A340="","",IFERROR(INDEX(Cleanup_Rules!$Q$6:$Q$8,MATCH(F340,Cleanup_Rules!$P$6:$P$8,0)),""))</f>
        <v/>
      </c>
      <c r="P340" s="0" t="str">
        <f aca="false">IF(OR(N340="",O340=""),"",IF(N340&lt;=O340,"Yes","No"))</f>
        <v/>
      </c>
      <c r="Q340" s="0" t="str">
        <f aca="false">IF(A340="","",MID(IF(NOT(EXACT(TRIM(Raw_Export!C340),D340))," · property","")&amp;IF(NOT(EXACT(TRIM(Raw_Export!E340),E340))," · category","")&amp;IF(NOT(EXACT(TRIM(Raw_Export!F340),F340))," · priority","")&amp;IF(NOT(EXACT(TRIM(Raw_Export!G340),G340))," · vendor","")&amp;IF(NOT(EXACT(TRIM(Raw_Export!H340),H340))," · status","")&amp;IF(ISTEXT(Raw_Export!J340)," · cost was text",""),4,200))</f>
        <v/>
      </c>
      <c r="R340" s="0" t="str">
        <f aca="false">IF(A340="","",IF(OR(LEN(Q340)&gt;0,K340&lt;&gt;"",L340&lt;&gt;""),1,0))</f>
        <v/>
      </c>
    </row>
    <row r="341" customFormat="false" ht="15" hidden="false" customHeight="false" outlineLevel="0" collapsed="false">
      <c r="A341" s="0" t="str">
        <f aca="false">IF(Raw_Export!A341="","",Raw_Export!A341)</f>
        <v/>
      </c>
      <c r="B341" s="35" t="str">
        <f aca="false">IF(A341="","",Raw_Export!B341)</f>
        <v/>
      </c>
      <c r="C341" s="36" t="str">
        <f aca="false">IF(A341="","",DATE(YEAR(B341),MONTH(B341),1))</f>
        <v/>
      </c>
      <c r="D341" s="0" t="str">
        <f aca="false">IF(A341="","",IFERROR(INDEX(Cleanup_Rules!$B$6:$B$60,MATCH(TRIM(LOWER(Raw_Export!C341)),Cleanup_Rules!$A$6:$A$60,0)),"UNMAPPED"))</f>
        <v/>
      </c>
      <c r="E341" s="0" t="str">
        <f aca="false">IF(A341="","",IFERROR(INDEX(Cleanup_Rules!$E$6:$E$60,MATCH(TRIM(LOWER(Raw_Export!E341)),Cleanup_Rules!$D$6:$D$60,0)),"UNMAPPED"))</f>
        <v/>
      </c>
      <c r="F341" s="0" t="str">
        <f aca="false">IF(A341="","",IFERROR(INDEX(Cleanup_Rules!$H$6:$H$60,MATCH(TRIM(LOWER(Raw_Export!F341)),Cleanup_Rules!$G$6:$G$60,0)),"UNMAPPED"))</f>
        <v/>
      </c>
      <c r="G341" s="0" t="str">
        <f aca="false">IF(A341="","",IFERROR(INDEX(Cleanup_Rules!$K$6:$K$60,MATCH(TRIM(LOWER(Raw_Export!G341)),Cleanup_Rules!$J$6:$J$60,0)),"UNMAPPED"))</f>
        <v/>
      </c>
      <c r="H341" s="0" t="str">
        <f aca="false">IF(A341="","",IFERROR(INDEX(Cleanup_Rules!$N$6:$N$60,MATCH(TRIM(LOWER(Raw_Export!H341)),Cleanup_Rules!$M$6:$M$60,0)),"UNMAPPED"))</f>
        <v/>
      </c>
      <c r="I341" s="35" t="str">
        <f aca="false">IF(OR(A341="",Raw_Export!I341=""),"",Raw_Export!I341)</f>
        <v/>
      </c>
      <c r="J341" s="37" t="str">
        <f aca="false">IF(A341="","",IF(Raw_Export!J341="",0,IF(ISNUMBER(Raw_Export!J341),Raw_Export!J341,VALUE(SUBSTITUTE(SUBSTITUTE(Raw_Export!J341,"$",""),",","")))))</f>
        <v/>
      </c>
      <c r="K341" s="0" t="str">
        <f aca="false">IF(A341="","",IF(COUNTIF($A$6:A341,A341)&gt;1,"Duplicate",""))</f>
        <v/>
      </c>
      <c r="L341" s="0" t="str">
        <f aca="false">IF(A341="","",IF(AND(H341="Completed",I341=""),"No completion date",IF(AND(I341&lt;&gt;"",I341&lt;B341),"Completed before created","")))</f>
        <v/>
      </c>
      <c r="M341" s="0" t="str">
        <f aca="false">IF(A341="","",IF(K341="Duplicate","No","Yes"))</f>
        <v/>
      </c>
      <c r="N341" s="0" t="str">
        <f aca="false">IF(OR(A341="",H341&lt;&gt;"Completed",L341&lt;&gt;""),"",I341-B341)</f>
        <v/>
      </c>
      <c r="O341" s="0" t="str">
        <f aca="false">IF(A341="","",IFERROR(INDEX(Cleanup_Rules!$Q$6:$Q$8,MATCH(F341,Cleanup_Rules!$P$6:$P$8,0)),""))</f>
        <v/>
      </c>
      <c r="P341" s="0" t="str">
        <f aca="false">IF(OR(N341="",O341=""),"",IF(N341&lt;=O341,"Yes","No"))</f>
        <v/>
      </c>
      <c r="Q341" s="0" t="str">
        <f aca="false">IF(A341="","",MID(IF(NOT(EXACT(TRIM(Raw_Export!C341),D341))," · property","")&amp;IF(NOT(EXACT(TRIM(Raw_Export!E341),E341))," · category","")&amp;IF(NOT(EXACT(TRIM(Raw_Export!F341),F341))," · priority","")&amp;IF(NOT(EXACT(TRIM(Raw_Export!G341),G341))," · vendor","")&amp;IF(NOT(EXACT(TRIM(Raw_Export!H341),H341))," · status","")&amp;IF(ISTEXT(Raw_Export!J341)," · cost was text",""),4,200))</f>
        <v/>
      </c>
      <c r="R341" s="0" t="str">
        <f aca="false">IF(A341="","",IF(OR(LEN(Q341)&gt;0,K341&lt;&gt;"",L341&lt;&gt;""),1,0))</f>
        <v/>
      </c>
    </row>
    <row r="342" customFormat="false" ht="15" hidden="false" customHeight="false" outlineLevel="0" collapsed="false">
      <c r="A342" s="0" t="str">
        <f aca="false">IF(Raw_Export!A342="","",Raw_Export!A342)</f>
        <v/>
      </c>
      <c r="B342" s="35" t="str">
        <f aca="false">IF(A342="","",Raw_Export!B342)</f>
        <v/>
      </c>
      <c r="C342" s="36" t="str">
        <f aca="false">IF(A342="","",DATE(YEAR(B342),MONTH(B342),1))</f>
        <v/>
      </c>
      <c r="D342" s="0" t="str">
        <f aca="false">IF(A342="","",IFERROR(INDEX(Cleanup_Rules!$B$6:$B$60,MATCH(TRIM(LOWER(Raw_Export!C342)),Cleanup_Rules!$A$6:$A$60,0)),"UNMAPPED"))</f>
        <v/>
      </c>
      <c r="E342" s="0" t="str">
        <f aca="false">IF(A342="","",IFERROR(INDEX(Cleanup_Rules!$E$6:$E$60,MATCH(TRIM(LOWER(Raw_Export!E342)),Cleanup_Rules!$D$6:$D$60,0)),"UNMAPPED"))</f>
        <v/>
      </c>
      <c r="F342" s="0" t="str">
        <f aca="false">IF(A342="","",IFERROR(INDEX(Cleanup_Rules!$H$6:$H$60,MATCH(TRIM(LOWER(Raw_Export!F342)),Cleanup_Rules!$G$6:$G$60,0)),"UNMAPPED"))</f>
        <v/>
      </c>
      <c r="G342" s="0" t="str">
        <f aca="false">IF(A342="","",IFERROR(INDEX(Cleanup_Rules!$K$6:$K$60,MATCH(TRIM(LOWER(Raw_Export!G342)),Cleanup_Rules!$J$6:$J$60,0)),"UNMAPPED"))</f>
        <v/>
      </c>
      <c r="H342" s="0" t="str">
        <f aca="false">IF(A342="","",IFERROR(INDEX(Cleanup_Rules!$N$6:$N$60,MATCH(TRIM(LOWER(Raw_Export!H342)),Cleanup_Rules!$M$6:$M$60,0)),"UNMAPPED"))</f>
        <v/>
      </c>
      <c r="I342" s="35" t="str">
        <f aca="false">IF(OR(A342="",Raw_Export!I342=""),"",Raw_Export!I342)</f>
        <v/>
      </c>
      <c r="J342" s="37" t="str">
        <f aca="false">IF(A342="","",IF(Raw_Export!J342="",0,IF(ISNUMBER(Raw_Export!J342),Raw_Export!J342,VALUE(SUBSTITUTE(SUBSTITUTE(Raw_Export!J342,"$",""),",","")))))</f>
        <v/>
      </c>
      <c r="K342" s="0" t="str">
        <f aca="false">IF(A342="","",IF(COUNTIF($A$6:A342,A342)&gt;1,"Duplicate",""))</f>
        <v/>
      </c>
      <c r="L342" s="0" t="str">
        <f aca="false">IF(A342="","",IF(AND(H342="Completed",I342=""),"No completion date",IF(AND(I342&lt;&gt;"",I342&lt;B342),"Completed before created","")))</f>
        <v/>
      </c>
      <c r="M342" s="0" t="str">
        <f aca="false">IF(A342="","",IF(K342="Duplicate","No","Yes"))</f>
        <v/>
      </c>
      <c r="N342" s="0" t="str">
        <f aca="false">IF(OR(A342="",H342&lt;&gt;"Completed",L342&lt;&gt;""),"",I342-B342)</f>
        <v/>
      </c>
      <c r="O342" s="0" t="str">
        <f aca="false">IF(A342="","",IFERROR(INDEX(Cleanup_Rules!$Q$6:$Q$8,MATCH(F342,Cleanup_Rules!$P$6:$P$8,0)),""))</f>
        <v/>
      </c>
      <c r="P342" s="0" t="str">
        <f aca="false">IF(OR(N342="",O342=""),"",IF(N342&lt;=O342,"Yes","No"))</f>
        <v/>
      </c>
      <c r="Q342" s="0" t="str">
        <f aca="false">IF(A342="","",MID(IF(NOT(EXACT(TRIM(Raw_Export!C342),D342))," · property","")&amp;IF(NOT(EXACT(TRIM(Raw_Export!E342),E342))," · category","")&amp;IF(NOT(EXACT(TRIM(Raw_Export!F342),F342))," · priority","")&amp;IF(NOT(EXACT(TRIM(Raw_Export!G342),G342))," · vendor","")&amp;IF(NOT(EXACT(TRIM(Raw_Export!H342),H342))," · status","")&amp;IF(ISTEXT(Raw_Export!J342)," · cost was text",""),4,200))</f>
        <v/>
      </c>
      <c r="R342" s="0" t="str">
        <f aca="false">IF(A342="","",IF(OR(LEN(Q342)&gt;0,K342&lt;&gt;"",L342&lt;&gt;""),1,0))</f>
        <v/>
      </c>
    </row>
    <row r="343" customFormat="false" ht="15" hidden="false" customHeight="false" outlineLevel="0" collapsed="false">
      <c r="A343" s="0" t="str">
        <f aca="false">IF(Raw_Export!A343="","",Raw_Export!A343)</f>
        <v/>
      </c>
      <c r="B343" s="35" t="str">
        <f aca="false">IF(A343="","",Raw_Export!B343)</f>
        <v/>
      </c>
      <c r="C343" s="36" t="str">
        <f aca="false">IF(A343="","",DATE(YEAR(B343),MONTH(B343),1))</f>
        <v/>
      </c>
      <c r="D343" s="0" t="str">
        <f aca="false">IF(A343="","",IFERROR(INDEX(Cleanup_Rules!$B$6:$B$60,MATCH(TRIM(LOWER(Raw_Export!C343)),Cleanup_Rules!$A$6:$A$60,0)),"UNMAPPED"))</f>
        <v/>
      </c>
      <c r="E343" s="0" t="str">
        <f aca="false">IF(A343="","",IFERROR(INDEX(Cleanup_Rules!$E$6:$E$60,MATCH(TRIM(LOWER(Raw_Export!E343)),Cleanup_Rules!$D$6:$D$60,0)),"UNMAPPED"))</f>
        <v/>
      </c>
      <c r="F343" s="0" t="str">
        <f aca="false">IF(A343="","",IFERROR(INDEX(Cleanup_Rules!$H$6:$H$60,MATCH(TRIM(LOWER(Raw_Export!F343)),Cleanup_Rules!$G$6:$G$60,0)),"UNMAPPED"))</f>
        <v/>
      </c>
      <c r="G343" s="0" t="str">
        <f aca="false">IF(A343="","",IFERROR(INDEX(Cleanup_Rules!$K$6:$K$60,MATCH(TRIM(LOWER(Raw_Export!G343)),Cleanup_Rules!$J$6:$J$60,0)),"UNMAPPED"))</f>
        <v/>
      </c>
      <c r="H343" s="0" t="str">
        <f aca="false">IF(A343="","",IFERROR(INDEX(Cleanup_Rules!$N$6:$N$60,MATCH(TRIM(LOWER(Raw_Export!H343)),Cleanup_Rules!$M$6:$M$60,0)),"UNMAPPED"))</f>
        <v/>
      </c>
      <c r="I343" s="35" t="str">
        <f aca="false">IF(OR(A343="",Raw_Export!I343=""),"",Raw_Export!I343)</f>
        <v/>
      </c>
      <c r="J343" s="37" t="str">
        <f aca="false">IF(A343="","",IF(Raw_Export!J343="",0,IF(ISNUMBER(Raw_Export!J343),Raw_Export!J343,VALUE(SUBSTITUTE(SUBSTITUTE(Raw_Export!J343,"$",""),",","")))))</f>
        <v/>
      </c>
      <c r="K343" s="0" t="str">
        <f aca="false">IF(A343="","",IF(COUNTIF($A$6:A343,A343)&gt;1,"Duplicate",""))</f>
        <v/>
      </c>
      <c r="L343" s="0" t="str">
        <f aca="false">IF(A343="","",IF(AND(H343="Completed",I343=""),"No completion date",IF(AND(I343&lt;&gt;"",I343&lt;B343),"Completed before created","")))</f>
        <v/>
      </c>
      <c r="M343" s="0" t="str">
        <f aca="false">IF(A343="","",IF(K343="Duplicate","No","Yes"))</f>
        <v/>
      </c>
      <c r="N343" s="0" t="str">
        <f aca="false">IF(OR(A343="",H343&lt;&gt;"Completed",L343&lt;&gt;""),"",I343-B343)</f>
        <v/>
      </c>
      <c r="O343" s="0" t="str">
        <f aca="false">IF(A343="","",IFERROR(INDEX(Cleanup_Rules!$Q$6:$Q$8,MATCH(F343,Cleanup_Rules!$P$6:$P$8,0)),""))</f>
        <v/>
      </c>
      <c r="P343" s="0" t="str">
        <f aca="false">IF(OR(N343="",O343=""),"",IF(N343&lt;=O343,"Yes","No"))</f>
        <v/>
      </c>
      <c r="Q343" s="0" t="str">
        <f aca="false">IF(A343="","",MID(IF(NOT(EXACT(TRIM(Raw_Export!C343),D343))," · property","")&amp;IF(NOT(EXACT(TRIM(Raw_Export!E343),E343))," · category","")&amp;IF(NOT(EXACT(TRIM(Raw_Export!F343),F343))," · priority","")&amp;IF(NOT(EXACT(TRIM(Raw_Export!G343),G343))," · vendor","")&amp;IF(NOT(EXACT(TRIM(Raw_Export!H343),H343))," · status","")&amp;IF(ISTEXT(Raw_Export!J343)," · cost was text",""),4,200))</f>
        <v/>
      </c>
      <c r="R343" s="0" t="str">
        <f aca="false">IF(A343="","",IF(OR(LEN(Q343)&gt;0,K343&lt;&gt;"",L343&lt;&gt;""),1,0))</f>
        <v/>
      </c>
    </row>
    <row r="344" customFormat="false" ht="15" hidden="false" customHeight="false" outlineLevel="0" collapsed="false">
      <c r="A344" s="0" t="str">
        <f aca="false">IF(Raw_Export!A344="","",Raw_Export!A344)</f>
        <v/>
      </c>
      <c r="B344" s="35" t="str">
        <f aca="false">IF(A344="","",Raw_Export!B344)</f>
        <v/>
      </c>
      <c r="C344" s="36" t="str">
        <f aca="false">IF(A344="","",DATE(YEAR(B344),MONTH(B344),1))</f>
        <v/>
      </c>
      <c r="D344" s="0" t="str">
        <f aca="false">IF(A344="","",IFERROR(INDEX(Cleanup_Rules!$B$6:$B$60,MATCH(TRIM(LOWER(Raw_Export!C344)),Cleanup_Rules!$A$6:$A$60,0)),"UNMAPPED"))</f>
        <v/>
      </c>
      <c r="E344" s="0" t="str">
        <f aca="false">IF(A344="","",IFERROR(INDEX(Cleanup_Rules!$E$6:$E$60,MATCH(TRIM(LOWER(Raw_Export!E344)),Cleanup_Rules!$D$6:$D$60,0)),"UNMAPPED"))</f>
        <v/>
      </c>
      <c r="F344" s="0" t="str">
        <f aca="false">IF(A344="","",IFERROR(INDEX(Cleanup_Rules!$H$6:$H$60,MATCH(TRIM(LOWER(Raw_Export!F344)),Cleanup_Rules!$G$6:$G$60,0)),"UNMAPPED"))</f>
        <v/>
      </c>
      <c r="G344" s="0" t="str">
        <f aca="false">IF(A344="","",IFERROR(INDEX(Cleanup_Rules!$K$6:$K$60,MATCH(TRIM(LOWER(Raw_Export!G344)),Cleanup_Rules!$J$6:$J$60,0)),"UNMAPPED"))</f>
        <v/>
      </c>
      <c r="H344" s="0" t="str">
        <f aca="false">IF(A344="","",IFERROR(INDEX(Cleanup_Rules!$N$6:$N$60,MATCH(TRIM(LOWER(Raw_Export!H344)),Cleanup_Rules!$M$6:$M$60,0)),"UNMAPPED"))</f>
        <v/>
      </c>
      <c r="I344" s="35" t="str">
        <f aca="false">IF(OR(A344="",Raw_Export!I344=""),"",Raw_Export!I344)</f>
        <v/>
      </c>
      <c r="J344" s="37" t="str">
        <f aca="false">IF(A344="","",IF(Raw_Export!J344="",0,IF(ISNUMBER(Raw_Export!J344),Raw_Export!J344,VALUE(SUBSTITUTE(SUBSTITUTE(Raw_Export!J344,"$",""),",","")))))</f>
        <v/>
      </c>
      <c r="K344" s="0" t="str">
        <f aca="false">IF(A344="","",IF(COUNTIF($A$6:A344,A344)&gt;1,"Duplicate",""))</f>
        <v/>
      </c>
      <c r="L344" s="0" t="str">
        <f aca="false">IF(A344="","",IF(AND(H344="Completed",I344=""),"No completion date",IF(AND(I344&lt;&gt;"",I344&lt;B344),"Completed before created","")))</f>
        <v/>
      </c>
      <c r="M344" s="0" t="str">
        <f aca="false">IF(A344="","",IF(K344="Duplicate","No","Yes"))</f>
        <v/>
      </c>
      <c r="N344" s="0" t="str">
        <f aca="false">IF(OR(A344="",H344&lt;&gt;"Completed",L344&lt;&gt;""),"",I344-B344)</f>
        <v/>
      </c>
      <c r="O344" s="0" t="str">
        <f aca="false">IF(A344="","",IFERROR(INDEX(Cleanup_Rules!$Q$6:$Q$8,MATCH(F344,Cleanup_Rules!$P$6:$P$8,0)),""))</f>
        <v/>
      </c>
      <c r="P344" s="0" t="str">
        <f aca="false">IF(OR(N344="",O344=""),"",IF(N344&lt;=O344,"Yes","No"))</f>
        <v/>
      </c>
      <c r="Q344" s="0" t="str">
        <f aca="false">IF(A344="","",MID(IF(NOT(EXACT(TRIM(Raw_Export!C344),D344))," · property","")&amp;IF(NOT(EXACT(TRIM(Raw_Export!E344),E344))," · category","")&amp;IF(NOT(EXACT(TRIM(Raw_Export!F344),F344))," · priority","")&amp;IF(NOT(EXACT(TRIM(Raw_Export!G344),G344))," · vendor","")&amp;IF(NOT(EXACT(TRIM(Raw_Export!H344),H344))," · status","")&amp;IF(ISTEXT(Raw_Export!J344)," · cost was text",""),4,200))</f>
        <v/>
      </c>
      <c r="R344" s="0" t="str">
        <f aca="false">IF(A344="","",IF(OR(LEN(Q344)&gt;0,K344&lt;&gt;"",L344&lt;&gt;""),1,0))</f>
        <v/>
      </c>
    </row>
    <row r="345" customFormat="false" ht="15" hidden="false" customHeight="false" outlineLevel="0" collapsed="false">
      <c r="A345" s="0" t="str">
        <f aca="false">IF(Raw_Export!A345="","",Raw_Export!A345)</f>
        <v/>
      </c>
      <c r="B345" s="35" t="str">
        <f aca="false">IF(A345="","",Raw_Export!B345)</f>
        <v/>
      </c>
      <c r="C345" s="36" t="str">
        <f aca="false">IF(A345="","",DATE(YEAR(B345),MONTH(B345),1))</f>
        <v/>
      </c>
      <c r="D345" s="0" t="str">
        <f aca="false">IF(A345="","",IFERROR(INDEX(Cleanup_Rules!$B$6:$B$60,MATCH(TRIM(LOWER(Raw_Export!C345)),Cleanup_Rules!$A$6:$A$60,0)),"UNMAPPED"))</f>
        <v/>
      </c>
      <c r="E345" s="0" t="str">
        <f aca="false">IF(A345="","",IFERROR(INDEX(Cleanup_Rules!$E$6:$E$60,MATCH(TRIM(LOWER(Raw_Export!E345)),Cleanup_Rules!$D$6:$D$60,0)),"UNMAPPED"))</f>
        <v/>
      </c>
      <c r="F345" s="0" t="str">
        <f aca="false">IF(A345="","",IFERROR(INDEX(Cleanup_Rules!$H$6:$H$60,MATCH(TRIM(LOWER(Raw_Export!F345)),Cleanup_Rules!$G$6:$G$60,0)),"UNMAPPED"))</f>
        <v/>
      </c>
      <c r="G345" s="0" t="str">
        <f aca="false">IF(A345="","",IFERROR(INDEX(Cleanup_Rules!$K$6:$K$60,MATCH(TRIM(LOWER(Raw_Export!G345)),Cleanup_Rules!$J$6:$J$60,0)),"UNMAPPED"))</f>
        <v/>
      </c>
      <c r="H345" s="0" t="str">
        <f aca="false">IF(A345="","",IFERROR(INDEX(Cleanup_Rules!$N$6:$N$60,MATCH(TRIM(LOWER(Raw_Export!H345)),Cleanup_Rules!$M$6:$M$60,0)),"UNMAPPED"))</f>
        <v/>
      </c>
      <c r="I345" s="35" t="str">
        <f aca="false">IF(OR(A345="",Raw_Export!I345=""),"",Raw_Export!I345)</f>
        <v/>
      </c>
      <c r="J345" s="37" t="str">
        <f aca="false">IF(A345="","",IF(Raw_Export!J345="",0,IF(ISNUMBER(Raw_Export!J345),Raw_Export!J345,VALUE(SUBSTITUTE(SUBSTITUTE(Raw_Export!J345,"$",""),",","")))))</f>
        <v/>
      </c>
      <c r="K345" s="0" t="str">
        <f aca="false">IF(A345="","",IF(COUNTIF($A$6:A345,A345)&gt;1,"Duplicate",""))</f>
        <v/>
      </c>
      <c r="L345" s="0" t="str">
        <f aca="false">IF(A345="","",IF(AND(H345="Completed",I345=""),"No completion date",IF(AND(I345&lt;&gt;"",I345&lt;B345),"Completed before created","")))</f>
        <v/>
      </c>
      <c r="M345" s="0" t="str">
        <f aca="false">IF(A345="","",IF(K345="Duplicate","No","Yes"))</f>
        <v/>
      </c>
      <c r="N345" s="0" t="str">
        <f aca="false">IF(OR(A345="",H345&lt;&gt;"Completed",L345&lt;&gt;""),"",I345-B345)</f>
        <v/>
      </c>
      <c r="O345" s="0" t="str">
        <f aca="false">IF(A345="","",IFERROR(INDEX(Cleanup_Rules!$Q$6:$Q$8,MATCH(F345,Cleanup_Rules!$P$6:$P$8,0)),""))</f>
        <v/>
      </c>
      <c r="P345" s="0" t="str">
        <f aca="false">IF(OR(N345="",O345=""),"",IF(N345&lt;=O345,"Yes","No"))</f>
        <v/>
      </c>
      <c r="Q345" s="0" t="str">
        <f aca="false">IF(A345="","",MID(IF(NOT(EXACT(TRIM(Raw_Export!C345),D345))," · property","")&amp;IF(NOT(EXACT(TRIM(Raw_Export!E345),E345))," · category","")&amp;IF(NOT(EXACT(TRIM(Raw_Export!F345),F345))," · priority","")&amp;IF(NOT(EXACT(TRIM(Raw_Export!G345),G345))," · vendor","")&amp;IF(NOT(EXACT(TRIM(Raw_Export!H345),H345))," · status","")&amp;IF(ISTEXT(Raw_Export!J345)," · cost was text",""),4,200))</f>
        <v/>
      </c>
      <c r="R345" s="0" t="str">
        <f aca="false">IF(A345="","",IF(OR(LEN(Q345)&gt;0,K345&lt;&gt;"",L345&lt;&gt;""),1,0))</f>
        <v/>
      </c>
    </row>
    <row r="346" customFormat="false" ht="15" hidden="false" customHeight="false" outlineLevel="0" collapsed="false">
      <c r="A346" s="0" t="str">
        <f aca="false">IF(Raw_Export!A346="","",Raw_Export!A346)</f>
        <v/>
      </c>
      <c r="B346" s="35" t="str">
        <f aca="false">IF(A346="","",Raw_Export!B346)</f>
        <v/>
      </c>
      <c r="C346" s="36" t="str">
        <f aca="false">IF(A346="","",DATE(YEAR(B346),MONTH(B346),1))</f>
        <v/>
      </c>
      <c r="D346" s="0" t="str">
        <f aca="false">IF(A346="","",IFERROR(INDEX(Cleanup_Rules!$B$6:$B$60,MATCH(TRIM(LOWER(Raw_Export!C346)),Cleanup_Rules!$A$6:$A$60,0)),"UNMAPPED"))</f>
        <v/>
      </c>
      <c r="E346" s="0" t="str">
        <f aca="false">IF(A346="","",IFERROR(INDEX(Cleanup_Rules!$E$6:$E$60,MATCH(TRIM(LOWER(Raw_Export!E346)),Cleanup_Rules!$D$6:$D$60,0)),"UNMAPPED"))</f>
        <v/>
      </c>
      <c r="F346" s="0" t="str">
        <f aca="false">IF(A346="","",IFERROR(INDEX(Cleanup_Rules!$H$6:$H$60,MATCH(TRIM(LOWER(Raw_Export!F346)),Cleanup_Rules!$G$6:$G$60,0)),"UNMAPPED"))</f>
        <v/>
      </c>
      <c r="G346" s="0" t="str">
        <f aca="false">IF(A346="","",IFERROR(INDEX(Cleanup_Rules!$K$6:$K$60,MATCH(TRIM(LOWER(Raw_Export!G346)),Cleanup_Rules!$J$6:$J$60,0)),"UNMAPPED"))</f>
        <v/>
      </c>
      <c r="H346" s="0" t="str">
        <f aca="false">IF(A346="","",IFERROR(INDEX(Cleanup_Rules!$N$6:$N$60,MATCH(TRIM(LOWER(Raw_Export!H346)),Cleanup_Rules!$M$6:$M$60,0)),"UNMAPPED"))</f>
        <v/>
      </c>
      <c r="I346" s="35" t="str">
        <f aca="false">IF(OR(A346="",Raw_Export!I346=""),"",Raw_Export!I346)</f>
        <v/>
      </c>
      <c r="J346" s="37" t="str">
        <f aca="false">IF(A346="","",IF(Raw_Export!J346="",0,IF(ISNUMBER(Raw_Export!J346),Raw_Export!J346,VALUE(SUBSTITUTE(SUBSTITUTE(Raw_Export!J346,"$",""),",","")))))</f>
        <v/>
      </c>
      <c r="K346" s="0" t="str">
        <f aca="false">IF(A346="","",IF(COUNTIF($A$6:A346,A346)&gt;1,"Duplicate",""))</f>
        <v/>
      </c>
      <c r="L346" s="0" t="str">
        <f aca="false">IF(A346="","",IF(AND(H346="Completed",I346=""),"No completion date",IF(AND(I346&lt;&gt;"",I346&lt;B346),"Completed before created","")))</f>
        <v/>
      </c>
      <c r="M346" s="0" t="str">
        <f aca="false">IF(A346="","",IF(K346="Duplicate","No","Yes"))</f>
        <v/>
      </c>
      <c r="N346" s="0" t="str">
        <f aca="false">IF(OR(A346="",H346&lt;&gt;"Completed",L346&lt;&gt;""),"",I346-B346)</f>
        <v/>
      </c>
      <c r="O346" s="0" t="str">
        <f aca="false">IF(A346="","",IFERROR(INDEX(Cleanup_Rules!$Q$6:$Q$8,MATCH(F346,Cleanup_Rules!$P$6:$P$8,0)),""))</f>
        <v/>
      </c>
      <c r="P346" s="0" t="str">
        <f aca="false">IF(OR(N346="",O346=""),"",IF(N346&lt;=O346,"Yes","No"))</f>
        <v/>
      </c>
      <c r="Q346" s="0" t="str">
        <f aca="false">IF(A346="","",MID(IF(NOT(EXACT(TRIM(Raw_Export!C346),D346))," · property","")&amp;IF(NOT(EXACT(TRIM(Raw_Export!E346),E346))," · category","")&amp;IF(NOT(EXACT(TRIM(Raw_Export!F346),F346))," · priority","")&amp;IF(NOT(EXACT(TRIM(Raw_Export!G346),G346))," · vendor","")&amp;IF(NOT(EXACT(TRIM(Raw_Export!H346),H346))," · status","")&amp;IF(ISTEXT(Raw_Export!J346)," · cost was text",""),4,200))</f>
        <v/>
      </c>
      <c r="R346" s="0" t="str">
        <f aca="false">IF(A346="","",IF(OR(LEN(Q346)&gt;0,K346&lt;&gt;"",L346&lt;&gt;""),1,0))</f>
        <v/>
      </c>
    </row>
    <row r="347" customFormat="false" ht="15" hidden="false" customHeight="false" outlineLevel="0" collapsed="false">
      <c r="A347" s="0" t="str">
        <f aca="false">IF(Raw_Export!A347="","",Raw_Export!A347)</f>
        <v/>
      </c>
      <c r="B347" s="35" t="str">
        <f aca="false">IF(A347="","",Raw_Export!B347)</f>
        <v/>
      </c>
      <c r="C347" s="36" t="str">
        <f aca="false">IF(A347="","",DATE(YEAR(B347),MONTH(B347),1))</f>
        <v/>
      </c>
      <c r="D347" s="0" t="str">
        <f aca="false">IF(A347="","",IFERROR(INDEX(Cleanup_Rules!$B$6:$B$60,MATCH(TRIM(LOWER(Raw_Export!C347)),Cleanup_Rules!$A$6:$A$60,0)),"UNMAPPED"))</f>
        <v/>
      </c>
      <c r="E347" s="0" t="str">
        <f aca="false">IF(A347="","",IFERROR(INDEX(Cleanup_Rules!$E$6:$E$60,MATCH(TRIM(LOWER(Raw_Export!E347)),Cleanup_Rules!$D$6:$D$60,0)),"UNMAPPED"))</f>
        <v/>
      </c>
      <c r="F347" s="0" t="str">
        <f aca="false">IF(A347="","",IFERROR(INDEX(Cleanup_Rules!$H$6:$H$60,MATCH(TRIM(LOWER(Raw_Export!F347)),Cleanup_Rules!$G$6:$G$60,0)),"UNMAPPED"))</f>
        <v/>
      </c>
      <c r="G347" s="0" t="str">
        <f aca="false">IF(A347="","",IFERROR(INDEX(Cleanup_Rules!$K$6:$K$60,MATCH(TRIM(LOWER(Raw_Export!G347)),Cleanup_Rules!$J$6:$J$60,0)),"UNMAPPED"))</f>
        <v/>
      </c>
      <c r="H347" s="0" t="str">
        <f aca="false">IF(A347="","",IFERROR(INDEX(Cleanup_Rules!$N$6:$N$60,MATCH(TRIM(LOWER(Raw_Export!H347)),Cleanup_Rules!$M$6:$M$60,0)),"UNMAPPED"))</f>
        <v/>
      </c>
      <c r="I347" s="35" t="str">
        <f aca="false">IF(OR(A347="",Raw_Export!I347=""),"",Raw_Export!I347)</f>
        <v/>
      </c>
      <c r="J347" s="37" t="str">
        <f aca="false">IF(A347="","",IF(Raw_Export!J347="",0,IF(ISNUMBER(Raw_Export!J347),Raw_Export!J347,VALUE(SUBSTITUTE(SUBSTITUTE(Raw_Export!J347,"$",""),",","")))))</f>
        <v/>
      </c>
      <c r="K347" s="0" t="str">
        <f aca="false">IF(A347="","",IF(COUNTIF($A$6:A347,A347)&gt;1,"Duplicate",""))</f>
        <v/>
      </c>
      <c r="L347" s="0" t="str">
        <f aca="false">IF(A347="","",IF(AND(H347="Completed",I347=""),"No completion date",IF(AND(I347&lt;&gt;"",I347&lt;B347),"Completed before created","")))</f>
        <v/>
      </c>
      <c r="M347" s="0" t="str">
        <f aca="false">IF(A347="","",IF(K347="Duplicate","No","Yes"))</f>
        <v/>
      </c>
      <c r="N347" s="0" t="str">
        <f aca="false">IF(OR(A347="",H347&lt;&gt;"Completed",L347&lt;&gt;""),"",I347-B347)</f>
        <v/>
      </c>
      <c r="O347" s="0" t="str">
        <f aca="false">IF(A347="","",IFERROR(INDEX(Cleanup_Rules!$Q$6:$Q$8,MATCH(F347,Cleanup_Rules!$P$6:$P$8,0)),""))</f>
        <v/>
      </c>
      <c r="P347" s="0" t="str">
        <f aca="false">IF(OR(N347="",O347=""),"",IF(N347&lt;=O347,"Yes","No"))</f>
        <v/>
      </c>
      <c r="Q347" s="0" t="str">
        <f aca="false">IF(A347="","",MID(IF(NOT(EXACT(TRIM(Raw_Export!C347),D347))," · property","")&amp;IF(NOT(EXACT(TRIM(Raw_Export!E347),E347))," · category","")&amp;IF(NOT(EXACT(TRIM(Raw_Export!F347),F347))," · priority","")&amp;IF(NOT(EXACT(TRIM(Raw_Export!G347),G347))," · vendor","")&amp;IF(NOT(EXACT(TRIM(Raw_Export!H347),H347))," · status","")&amp;IF(ISTEXT(Raw_Export!J347)," · cost was text",""),4,200))</f>
        <v/>
      </c>
      <c r="R347" s="0" t="str">
        <f aca="false">IF(A347="","",IF(OR(LEN(Q347)&gt;0,K347&lt;&gt;"",L347&lt;&gt;""),1,0))</f>
        <v/>
      </c>
    </row>
    <row r="348" customFormat="false" ht="15" hidden="false" customHeight="false" outlineLevel="0" collapsed="false">
      <c r="A348" s="0" t="str">
        <f aca="false">IF(Raw_Export!A348="","",Raw_Export!A348)</f>
        <v/>
      </c>
      <c r="B348" s="35" t="str">
        <f aca="false">IF(A348="","",Raw_Export!B348)</f>
        <v/>
      </c>
      <c r="C348" s="36" t="str">
        <f aca="false">IF(A348="","",DATE(YEAR(B348),MONTH(B348),1))</f>
        <v/>
      </c>
      <c r="D348" s="0" t="str">
        <f aca="false">IF(A348="","",IFERROR(INDEX(Cleanup_Rules!$B$6:$B$60,MATCH(TRIM(LOWER(Raw_Export!C348)),Cleanup_Rules!$A$6:$A$60,0)),"UNMAPPED"))</f>
        <v/>
      </c>
      <c r="E348" s="0" t="str">
        <f aca="false">IF(A348="","",IFERROR(INDEX(Cleanup_Rules!$E$6:$E$60,MATCH(TRIM(LOWER(Raw_Export!E348)),Cleanup_Rules!$D$6:$D$60,0)),"UNMAPPED"))</f>
        <v/>
      </c>
      <c r="F348" s="0" t="str">
        <f aca="false">IF(A348="","",IFERROR(INDEX(Cleanup_Rules!$H$6:$H$60,MATCH(TRIM(LOWER(Raw_Export!F348)),Cleanup_Rules!$G$6:$G$60,0)),"UNMAPPED"))</f>
        <v/>
      </c>
      <c r="G348" s="0" t="str">
        <f aca="false">IF(A348="","",IFERROR(INDEX(Cleanup_Rules!$K$6:$K$60,MATCH(TRIM(LOWER(Raw_Export!G348)),Cleanup_Rules!$J$6:$J$60,0)),"UNMAPPED"))</f>
        <v/>
      </c>
      <c r="H348" s="0" t="str">
        <f aca="false">IF(A348="","",IFERROR(INDEX(Cleanup_Rules!$N$6:$N$60,MATCH(TRIM(LOWER(Raw_Export!H348)),Cleanup_Rules!$M$6:$M$60,0)),"UNMAPPED"))</f>
        <v/>
      </c>
      <c r="I348" s="35" t="str">
        <f aca="false">IF(OR(A348="",Raw_Export!I348=""),"",Raw_Export!I348)</f>
        <v/>
      </c>
      <c r="J348" s="37" t="str">
        <f aca="false">IF(A348="","",IF(Raw_Export!J348="",0,IF(ISNUMBER(Raw_Export!J348),Raw_Export!J348,VALUE(SUBSTITUTE(SUBSTITUTE(Raw_Export!J348,"$",""),",","")))))</f>
        <v/>
      </c>
      <c r="K348" s="0" t="str">
        <f aca="false">IF(A348="","",IF(COUNTIF($A$6:A348,A348)&gt;1,"Duplicate",""))</f>
        <v/>
      </c>
      <c r="L348" s="0" t="str">
        <f aca="false">IF(A348="","",IF(AND(H348="Completed",I348=""),"No completion date",IF(AND(I348&lt;&gt;"",I348&lt;B348),"Completed before created","")))</f>
        <v/>
      </c>
      <c r="M348" s="0" t="str">
        <f aca="false">IF(A348="","",IF(K348="Duplicate","No","Yes"))</f>
        <v/>
      </c>
      <c r="N348" s="0" t="str">
        <f aca="false">IF(OR(A348="",H348&lt;&gt;"Completed",L348&lt;&gt;""),"",I348-B348)</f>
        <v/>
      </c>
      <c r="O348" s="0" t="str">
        <f aca="false">IF(A348="","",IFERROR(INDEX(Cleanup_Rules!$Q$6:$Q$8,MATCH(F348,Cleanup_Rules!$P$6:$P$8,0)),""))</f>
        <v/>
      </c>
      <c r="P348" s="0" t="str">
        <f aca="false">IF(OR(N348="",O348=""),"",IF(N348&lt;=O348,"Yes","No"))</f>
        <v/>
      </c>
      <c r="Q348" s="0" t="str">
        <f aca="false">IF(A348="","",MID(IF(NOT(EXACT(TRIM(Raw_Export!C348),D348))," · property","")&amp;IF(NOT(EXACT(TRIM(Raw_Export!E348),E348))," · category","")&amp;IF(NOT(EXACT(TRIM(Raw_Export!F348),F348))," · priority","")&amp;IF(NOT(EXACT(TRIM(Raw_Export!G348),G348))," · vendor","")&amp;IF(NOT(EXACT(TRIM(Raw_Export!H348),H348))," · status","")&amp;IF(ISTEXT(Raw_Export!J348)," · cost was text",""),4,200))</f>
        <v/>
      </c>
      <c r="R348" s="0" t="str">
        <f aca="false">IF(A348="","",IF(OR(LEN(Q348)&gt;0,K348&lt;&gt;"",L348&lt;&gt;""),1,0))</f>
        <v/>
      </c>
    </row>
    <row r="349" customFormat="false" ht="15" hidden="false" customHeight="false" outlineLevel="0" collapsed="false">
      <c r="A349" s="0" t="str">
        <f aca="false">IF(Raw_Export!A349="","",Raw_Export!A349)</f>
        <v/>
      </c>
      <c r="B349" s="35" t="str">
        <f aca="false">IF(A349="","",Raw_Export!B349)</f>
        <v/>
      </c>
      <c r="C349" s="36" t="str">
        <f aca="false">IF(A349="","",DATE(YEAR(B349),MONTH(B349),1))</f>
        <v/>
      </c>
      <c r="D349" s="0" t="str">
        <f aca="false">IF(A349="","",IFERROR(INDEX(Cleanup_Rules!$B$6:$B$60,MATCH(TRIM(LOWER(Raw_Export!C349)),Cleanup_Rules!$A$6:$A$60,0)),"UNMAPPED"))</f>
        <v/>
      </c>
      <c r="E349" s="0" t="str">
        <f aca="false">IF(A349="","",IFERROR(INDEX(Cleanup_Rules!$E$6:$E$60,MATCH(TRIM(LOWER(Raw_Export!E349)),Cleanup_Rules!$D$6:$D$60,0)),"UNMAPPED"))</f>
        <v/>
      </c>
      <c r="F349" s="0" t="str">
        <f aca="false">IF(A349="","",IFERROR(INDEX(Cleanup_Rules!$H$6:$H$60,MATCH(TRIM(LOWER(Raw_Export!F349)),Cleanup_Rules!$G$6:$G$60,0)),"UNMAPPED"))</f>
        <v/>
      </c>
      <c r="G349" s="0" t="str">
        <f aca="false">IF(A349="","",IFERROR(INDEX(Cleanup_Rules!$K$6:$K$60,MATCH(TRIM(LOWER(Raw_Export!G349)),Cleanup_Rules!$J$6:$J$60,0)),"UNMAPPED"))</f>
        <v/>
      </c>
      <c r="H349" s="0" t="str">
        <f aca="false">IF(A349="","",IFERROR(INDEX(Cleanup_Rules!$N$6:$N$60,MATCH(TRIM(LOWER(Raw_Export!H349)),Cleanup_Rules!$M$6:$M$60,0)),"UNMAPPED"))</f>
        <v/>
      </c>
      <c r="I349" s="35" t="str">
        <f aca="false">IF(OR(A349="",Raw_Export!I349=""),"",Raw_Export!I349)</f>
        <v/>
      </c>
      <c r="J349" s="37" t="str">
        <f aca="false">IF(A349="","",IF(Raw_Export!J349="",0,IF(ISNUMBER(Raw_Export!J349),Raw_Export!J349,VALUE(SUBSTITUTE(SUBSTITUTE(Raw_Export!J349,"$",""),",","")))))</f>
        <v/>
      </c>
      <c r="K349" s="0" t="str">
        <f aca="false">IF(A349="","",IF(COUNTIF($A$6:A349,A349)&gt;1,"Duplicate",""))</f>
        <v/>
      </c>
      <c r="L349" s="0" t="str">
        <f aca="false">IF(A349="","",IF(AND(H349="Completed",I349=""),"No completion date",IF(AND(I349&lt;&gt;"",I349&lt;B349),"Completed before created","")))</f>
        <v/>
      </c>
      <c r="M349" s="0" t="str">
        <f aca="false">IF(A349="","",IF(K349="Duplicate","No","Yes"))</f>
        <v/>
      </c>
      <c r="N349" s="0" t="str">
        <f aca="false">IF(OR(A349="",H349&lt;&gt;"Completed",L349&lt;&gt;""),"",I349-B349)</f>
        <v/>
      </c>
      <c r="O349" s="0" t="str">
        <f aca="false">IF(A349="","",IFERROR(INDEX(Cleanup_Rules!$Q$6:$Q$8,MATCH(F349,Cleanup_Rules!$P$6:$P$8,0)),""))</f>
        <v/>
      </c>
      <c r="P349" s="0" t="str">
        <f aca="false">IF(OR(N349="",O349=""),"",IF(N349&lt;=O349,"Yes","No"))</f>
        <v/>
      </c>
      <c r="Q349" s="0" t="str">
        <f aca="false">IF(A349="","",MID(IF(NOT(EXACT(TRIM(Raw_Export!C349),D349))," · property","")&amp;IF(NOT(EXACT(TRIM(Raw_Export!E349),E349))," · category","")&amp;IF(NOT(EXACT(TRIM(Raw_Export!F349),F349))," · priority","")&amp;IF(NOT(EXACT(TRIM(Raw_Export!G349),G349))," · vendor","")&amp;IF(NOT(EXACT(TRIM(Raw_Export!H349),H349))," · status","")&amp;IF(ISTEXT(Raw_Export!J349)," · cost was text",""),4,200))</f>
        <v/>
      </c>
      <c r="R349" s="0" t="str">
        <f aca="false">IF(A349="","",IF(OR(LEN(Q349)&gt;0,K349&lt;&gt;"",L349&lt;&gt;""),1,0))</f>
        <v/>
      </c>
    </row>
    <row r="350" customFormat="false" ht="15" hidden="false" customHeight="false" outlineLevel="0" collapsed="false">
      <c r="A350" s="0" t="str">
        <f aca="false">IF(Raw_Export!A350="","",Raw_Export!A350)</f>
        <v/>
      </c>
      <c r="B350" s="35" t="str">
        <f aca="false">IF(A350="","",Raw_Export!B350)</f>
        <v/>
      </c>
      <c r="C350" s="36" t="str">
        <f aca="false">IF(A350="","",DATE(YEAR(B350),MONTH(B350),1))</f>
        <v/>
      </c>
      <c r="D350" s="0" t="str">
        <f aca="false">IF(A350="","",IFERROR(INDEX(Cleanup_Rules!$B$6:$B$60,MATCH(TRIM(LOWER(Raw_Export!C350)),Cleanup_Rules!$A$6:$A$60,0)),"UNMAPPED"))</f>
        <v/>
      </c>
      <c r="E350" s="0" t="str">
        <f aca="false">IF(A350="","",IFERROR(INDEX(Cleanup_Rules!$E$6:$E$60,MATCH(TRIM(LOWER(Raw_Export!E350)),Cleanup_Rules!$D$6:$D$60,0)),"UNMAPPED"))</f>
        <v/>
      </c>
      <c r="F350" s="0" t="str">
        <f aca="false">IF(A350="","",IFERROR(INDEX(Cleanup_Rules!$H$6:$H$60,MATCH(TRIM(LOWER(Raw_Export!F350)),Cleanup_Rules!$G$6:$G$60,0)),"UNMAPPED"))</f>
        <v/>
      </c>
      <c r="G350" s="0" t="str">
        <f aca="false">IF(A350="","",IFERROR(INDEX(Cleanup_Rules!$K$6:$K$60,MATCH(TRIM(LOWER(Raw_Export!G350)),Cleanup_Rules!$J$6:$J$60,0)),"UNMAPPED"))</f>
        <v/>
      </c>
      <c r="H350" s="0" t="str">
        <f aca="false">IF(A350="","",IFERROR(INDEX(Cleanup_Rules!$N$6:$N$60,MATCH(TRIM(LOWER(Raw_Export!H350)),Cleanup_Rules!$M$6:$M$60,0)),"UNMAPPED"))</f>
        <v/>
      </c>
      <c r="I350" s="35" t="str">
        <f aca="false">IF(OR(A350="",Raw_Export!I350=""),"",Raw_Export!I350)</f>
        <v/>
      </c>
      <c r="J350" s="37" t="str">
        <f aca="false">IF(A350="","",IF(Raw_Export!J350="",0,IF(ISNUMBER(Raw_Export!J350),Raw_Export!J350,VALUE(SUBSTITUTE(SUBSTITUTE(Raw_Export!J350,"$",""),",","")))))</f>
        <v/>
      </c>
      <c r="K350" s="0" t="str">
        <f aca="false">IF(A350="","",IF(COUNTIF($A$6:A350,A350)&gt;1,"Duplicate",""))</f>
        <v/>
      </c>
      <c r="L350" s="0" t="str">
        <f aca="false">IF(A350="","",IF(AND(H350="Completed",I350=""),"No completion date",IF(AND(I350&lt;&gt;"",I350&lt;B350),"Completed before created","")))</f>
        <v/>
      </c>
      <c r="M350" s="0" t="str">
        <f aca="false">IF(A350="","",IF(K350="Duplicate","No","Yes"))</f>
        <v/>
      </c>
      <c r="N350" s="0" t="str">
        <f aca="false">IF(OR(A350="",H350&lt;&gt;"Completed",L350&lt;&gt;""),"",I350-B350)</f>
        <v/>
      </c>
      <c r="O350" s="0" t="str">
        <f aca="false">IF(A350="","",IFERROR(INDEX(Cleanup_Rules!$Q$6:$Q$8,MATCH(F350,Cleanup_Rules!$P$6:$P$8,0)),""))</f>
        <v/>
      </c>
      <c r="P350" s="0" t="str">
        <f aca="false">IF(OR(N350="",O350=""),"",IF(N350&lt;=O350,"Yes","No"))</f>
        <v/>
      </c>
      <c r="Q350" s="0" t="str">
        <f aca="false">IF(A350="","",MID(IF(NOT(EXACT(TRIM(Raw_Export!C350),D350))," · property","")&amp;IF(NOT(EXACT(TRIM(Raw_Export!E350),E350))," · category","")&amp;IF(NOT(EXACT(TRIM(Raw_Export!F350),F350))," · priority","")&amp;IF(NOT(EXACT(TRIM(Raw_Export!G350),G350))," · vendor","")&amp;IF(NOT(EXACT(TRIM(Raw_Export!H350),H350))," · status","")&amp;IF(ISTEXT(Raw_Export!J350)," · cost was text",""),4,200))</f>
        <v/>
      </c>
      <c r="R350" s="0" t="str">
        <f aca="false">IF(A350="","",IF(OR(LEN(Q350)&gt;0,K350&lt;&gt;"",L350&lt;&gt;""),1,0))</f>
        <v/>
      </c>
    </row>
    <row r="351" customFormat="false" ht="15" hidden="false" customHeight="false" outlineLevel="0" collapsed="false">
      <c r="A351" s="0" t="str">
        <f aca="false">IF(Raw_Export!A351="","",Raw_Export!A351)</f>
        <v/>
      </c>
      <c r="B351" s="35" t="str">
        <f aca="false">IF(A351="","",Raw_Export!B351)</f>
        <v/>
      </c>
      <c r="C351" s="36" t="str">
        <f aca="false">IF(A351="","",DATE(YEAR(B351),MONTH(B351),1))</f>
        <v/>
      </c>
      <c r="D351" s="0" t="str">
        <f aca="false">IF(A351="","",IFERROR(INDEX(Cleanup_Rules!$B$6:$B$60,MATCH(TRIM(LOWER(Raw_Export!C351)),Cleanup_Rules!$A$6:$A$60,0)),"UNMAPPED"))</f>
        <v/>
      </c>
      <c r="E351" s="0" t="str">
        <f aca="false">IF(A351="","",IFERROR(INDEX(Cleanup_Rules!$E$6:$E$60,MATCH(TRIM(LOWER(Raw_Export!E351)),Cleanup_Rules!$D$6:$D$60,0)),"UNMAPPED"))</f>
        <v/>
      </c>
      <c r="F351" s="0" t="str">
        <f aca="false">IF(A351="","",IFERROR(INDEX(Cleanup_Rules!$H$6:$H$60,MATCH(TRIM(LOWER(Raw_Export!F351)),Cleanup_Rules!$G$6:$G$60,0)),"UNMAPPED"))</f>
        <v/>
      </c>
      <c r="G351" s="0" t="str">
        <f aca="false">IF(A351="","",IFERROR(INDEX(Cleanup_Rules!$K$6:$K$60,MATCH(TRIM(LOWER(Raw_Export!G351)),Cleanup_Rules!$J$6:$J$60,0)),"UNMAPPED"))</f>
        <v/>
      </c>
      <c r="H351" s="0" t="str">
        <f aca="false">IF(A351="","",IFERROR(INDEX(Cleanup_Rules!$N$6:$N$60,MATCH(TRIM(LOWER(Raw_Export!H351)),Cleanup_Rules!$M$6:$M$60,0)),"UNMAPPED"))</f>
        <v/>
      </c>
      <c r="I351" s="35" t="str">
        <f aca="false">IF(OR(A351="",Raw_Export!I351=""),"",Raw_Export!I351)</f>
        <v/>
      </c>
      <c r="J351" s="37" t="str">
        <f aca="false">IF(A351="","",IF(Raw_Export!J351="",0,IF(ISNUMBER(Raw_Export!J351),Raw_Export!J351,VALUE(SUBSTITUTE(SUBSTITUTE(Raw_Export!J351,"$",""),",","")))))</f>
        <v/>
      </c>
      <c r="K351" s="0" t="str">
        <f aca="false">IF(A351="","",IF(COUNTIF($A$6:A351,A351)&gt;1,"Duplicate",""))</f>
        <v/>
      </c>
      <c r="L351" s="0" t="str">
        <f aca="false">IF(A351="","",IF(AND(H351="Completed",I351=""),"No completion date",IF(AND(I351&lt;&gt;"",I351&lt;B351),"Completed before created","")))</f>
        <v/>
      </c>
      <c r="M351" s="0" t="str">
        <f aca="false">IF(A351="","",IF(K351="Duplicate","No","Yes"))</f>
        <v/>
      </c>
      <c r="N351" s="0" t="str">
        <f aca="false">IF(OR(A351="",H351&lt;&gt;"Completed",L351&lt;&gt;""),"",I351-B351)</f>
        <v/>
      </c>
      <c r="O351" s="0" t="str">
        <f aca="false">IF(A351="","",IFERROR(INDEX(Cleanup_Rules!$Q$6:$Q$8,MATCH(F351,Cleanup_Rules!$P$6:$P$8,0)),""))</f>
        <v/>
      </c>
      <c r="P351" s="0" t="str">
        <f aca="false">IF(OR(N351="",O351=""),"",IF(N351&lt;=O351,"Yes","No"))</f>
        <v/>
      </c>
      <c r="Q351" s="0" t="str">
        <f aca="false">IF(A351="","",MID(IF(NOT(EXACT(TRIM(Raw_Export!C351),D351))," · property","")&amp;IF(NOT(EXACT(TRIM(Raw_Export!E351),E351))," · category","")&amp;IF(NOT(EXACT(TRIM(Raw_Export!F351),F351))," · priority","")&amp;IF(NOT(EXACT(TRIM(Raw_Export!G351),G351))," · vendor","")&amp;IF(NOT(EXACT(TRIM(Raw_Export!H351),H351))," · status","")&amp;IF(ISTEXT(Raw_Export!J351)," · cost was text",""),4,200))</f>
        <v/>
      </c>
      <c r="R351" s="0" t="str">
        <f aca="false">IF(A351="","",IF(OR(LEN(Q351)&gt;0,K351&lt;&gt;"",L351&lt;&gt;""),1,0))</f>
        <v/>
      </c>
    </row>
    <row r="352" customFormat="false" ht="15" hidden="false" customHeight="false" outlineLevel="0" collapsed="false">
      <c r="A352" s="0" t="str">
        <f aca="false">IF(Raw_Export!A352="","",Raw_Export!A352)</f>
        <v/>
      </c>
      <c r="B352" s="35" t="str">
        <f aca="false">IF(A352="","",Raw_Export!B352)</f>
        <v/>
      </c>
      <c r="C352" s="36" t="str">
        <f aca="false">IF(A352="","",DATE(YEAR(B352),MONTH(B352),1))</f>
        <v/>
      </c>
      <c r="D352" s="0" t="str">
        <f aca="false">IF(A352="","",IFERROR(INDEX(Cleanup_Rules!$B$6:$B$60,MATCH(TRIM(LOWER(Raw_Export!C352)),Cleanup_Rules!$A$6:$A$60,0)),"UNMAPPED"))</f>
        <v/>
      </c>
      <c r="E352" s="0" t="str">
        <f aca="false">IF(A352="","",IFERROR(INDEX(Cleanup_Rules!$E$6:$E$60,MATCH(TRIM(LOWER(Raw_Export!E352)),Cleanup_Rules!$D$6:$D$60,0)),"UNMAPPED"))</f>
        <v/>
      </c>
      <c r="F352" s="0" t="str">
        <f aca="false">IF(A352="","",IFERROR(INDEX(Cleanup_Rules!$H$6:$H$60,MATCH(TRIM(LOWER(Raw_Export!F352)),Cleanup_Rules!$G$6:$G$60,0)),"UNMAPPED"))</f>
        <v/>
      </c>
      <c r="G352" s="0" t="str">
        <f aca="false">IF(A352="","",IFERROR(INDEX(Cleanup_Rules!$K$6:$K$60,MATCH(TRIM(LOWER(Raw_Export!G352)),Cleanup_Rules!$J$6:$J$60,0)),"UNMAPPED"))</f>
        <v/>
      </c>
      <c r="H352" s="0" t="str">
        <f aca="false">IF(A352="","",IFERROR(INDEX(Cleanup_Rules!$N$6:$N$60,MATCH(TRIM(LOWER(Raw_Export!H352)),Cleanup_Rules!$M$6:$M$60,0)),"UNMAPPED"))</f>
        <v/>
      </c>
      <c r="I352" s="35" t="str">
        <f aca="false">IF(OR(A352="",Raw_Export!I352=""),"",Raw_Export!I352)</f>
        <v/>
      </c>
      <c r="J352" s="37" t="str">
        <f aca="false">IF(A352="","",IF(Raw_Export!J352="",0,IF(ISNUMBER(Raw_Export!J352),Raw_Export!J352,VALUE(SUBSTITUTE(SUBSTITUTE(Raw_Export!J352,"$",""),",","")))))</f>
        <v/>
      </c>
      <c r="K352" s="0" t="str">
        <f aca="false">IF(A352="","",IF(COUNTIF($A$6:A352,A352)&gt;1,"Duplicate",""))</f>
        <v/>
      </c>
      <c r="L352" s="0" t="str">
        <f aca="false">IF(A352="","",IF(AND(H352="Completed",I352=""),"No completion date",IF(AND(I352&lt;&gt;"",I352&lt;B352),"Completed before created","")))</f>
        <v/>
      </c>
      <c r="M352" s="0" t="str">
        <f aca="false">IF(A352="","",IF(K352="Duplicate","No","Yes"))</f>
        <v/>
      </c>
      <c r="N352" s="0" t="str">
        <f aca="false">IF(OR(A352="",H352&lt;&gt;"Completed",L352&lt;&gt;""),"",I352-B352)</f>
        <v/>
      </c>
      <c r="O352" s="0" t="str">
        <f aca="false">IF(A352="","",IFERROR(INDEX(Cleanup_Rules!$Q$6:$Q$8,MATCH(F352,Cleanup_Rules!$P$6:$P$8,0)),""))</f>
        <v/>
      </c>
      <c r="P352" s="0" t="str">
        <f aca="false">IF(OR(N352="",O352=""),"",IF(N352&lt;=O352,"Yes","No"))</f>
        <v/>
      </c>
      <c r="Q352" s="0" t="str">
        <f aca="false">IF(A352="","",MID(IF(NOT(EXACT(TRIM(Raw_Export!C352),D352))," · property","")&amp;IF(NOT(EXACT(TRIM(Raw_Export!E352),E352))," · category","")&amp;IF(NOT(EXACT(TRIM(Raw_Export!F352),F352))," · priority","")&amp;IF(NOT(EXACT(TRIM(Raw_Export!G352),G352))," · vendor","")&amp;IF(NOT(EXACT(TRIM(Raw_Export!H352),H352))," · status","")&amp;IF(ISTEXT(Raw_Export!J352)," · cost was text",""),4,200))</f>
        <v/>
      </c>
      <c r="R352" s="0" t="str">
        <f aca="false">IF(A352="","",IF(OR(LEN(Q352)&gt;0,K352&lt;&gt;"",L352&lt;&gt;""),1,0))</f>
        <v/>
      </c>
    </row>
    <row r="353" customFormat="false" ht="15" hidden="false" customHeight="false" outlineLevel="0" collapsed="false">
      <c r="A353" s="0" t="str">
        <f aca="false">IF(Raw_Export!A353="","",Raw_Export!A353)</f>
        <v/>
      </c>
      <c r="B353" s="35" t="str">
        <f aca="false">IF(A353="","",Raw_Export!B353)</f>
        <v/>
      </c>
      <c r="C353" s="36" t="str">
        <f aca="false">IF(A353="","",DATE(YEAR(B353),MONTH(B353),1))</f>
        <v/>
      </c>
      <c r="D353" s="0" t="str">
        <f aca="false">IF(A353="","",IFERROR(INDEX(Cleanup_Rules!$B$6:$B$60,MATCH(TRIM(LOWER(Raw_Export!C353)),Cleanup_Rules!$A$6:$A$60,0)),"UNMAPPED"))</f>
        <v/>
      </c>
      <c r="E353" s="0" t="str">
        <f aca="false">IF(A353="","",IFERROR(INDEX(Cleanup_Rules!$E$6:$E$60,MATCH(TRIM(LOWER(Raw_Export!E353)),Cleanup_Rules!$D$6:$D$60,0)),"UNMAPPED"))</f>
        <v/>
      </c>
      <c r="F353" s="0" t="str">
        <f aca="false">IF(A353="","",IFERROR(INDEX(Cleanup_Rules!$H$6:$H$60,MATCH(TRIM(LOWER(Raw_Export!F353)),Cleanup_Rules!$G$6:$G$60,0)),"UNMAPPED"))</f>
        <v/>
      </c>
      <c r="G353" s="0" t="str">
        <f aca="false">IF(A353="","",IFERROR(INDEX(Cleanup_Rules!$K$6:$K$60,MATCH(TRIM(LOWER(Raw_Export!G353)),Cleanup_Rules!$J$6:$J$60,0)),"UNMAPPED"))</f>
        <v/>
      </c>
      <c r="H353" s="0" t="str">
        <f aca="false">IF(A353="","",IFERROR(INDEX(Cleanup_Rules!$N$6:$N$60,MATCH(TRIM(LOWER(Raw_Export!H353)),Cleanup_Rules!$M$6:$M$60,0)),"UNMAPPED"))</f>
        <v/>
      </c>
      <c r="I353" s="35" t="str">
        <f aca="false">IF(OR(A353="",Raw_Export!I353=""),"",Raw_Export!I353)</f>
        <v/>
      </c>
      <c r="J353" s="37" t="str">
        <f aca="false">IF(A353="","",IF(Raw_Export!J353="",0,IF(ISNUMBER(Raw_Export!J353),Raw_Export!J353,VALUE(SUBSTITUTE(SUBSTITUTE(Raw_Export!J353,"$",""),",","")))))</f>
        <v/>
      </c>
      <c r="K353" s="0" t="str">
        <f aca="false">IF(A353="","",IF(COUNTIF($A$6:A353,A353)&gt;1,"Duplicate",""))</f>
        <v/>
      </c>
      <c r="L353" s="0" t="str">
        <f aca="false">IF(A353="","",IF(AND(H353="Completed",I353=""),"No completion date",IF(AND(I353&lt;&gt;"",I353&lt;B353),"Completed before created","")))</f>
        <v/>
      </c>
      <c r="M353" s="0" t="str">
        <f aca="false">IF(A353="","",IF(K353="Duplicate","No","Yes"))</f>
        <v/>
      </c>
      <c r="N353" s="0" t="str">
        <f aca="false">IF(OR(A353="",H353&lt;&gt;"Completed",L353&lt;&gt;""),"",I353-B353)</f>
        <v/>
      </c>
      <c r="O353" s="0" t="str">
        <f aca="false">IF(A353="","",IFERROR(INDEX(Cleanup_Rules!$Q$6:$Q$8,MATCH(F353,Cleanup_Rules!$P$6:$P$8,0)),""))</f>
        <v/>
      </c>
      <c r="P353" s="0" t="str">
        <f aca="false">IF(OR(N353="",O353=""),"",IF(N353&lt;=O353,"Yes","No"))</f>
        <v/>
      </c>
      <c r="Q353" s="0" t="str">
        <f aca="false">IF(A353="","",MID(IF(NOT(EXACT(TRIM(Raw_Export!C353),D353))," · property","")&amp;IF(NOT(EXACT(TRIM(Raw_Export!E353),E353))," · category","")&amp;IF(NOT(EXACT(TRIM(Raw_Export!F353),F353))," · priority","")&amp;IF(NOT(EXACT(TRIM(Raw_Export!G353),G353))," · vendor","")&amp;IF(NOT(EXACT(TRIM(Raw_Export!H353),H353))," · status","")&amp;IF(ISTEXT(Raw_Export!J353)," · cost was text",""),4,200))</f>
        <v/>
      </c>
      <c r="R353" s="0" t="str">
        <f aca="false">IF(A353="","",IF(OR(LEN(Q353)&gt;0,K353&lt;&gt;"",L353&lt;&gt;""),1,0))</f>
        <v/>
      </c>
    </row>
    <row r="354" customFormat="false" ht="15" hidden="false" customHeight="false" outlineLevel="0" collapsed="false">
      <c r="A354" s="0" t="str">
        <f aca="false">IF(Raw_Export!A354="","",Raw_Export!A354)</f>
        <v/>
      </c>
      <c r="B354" s="35" t="str">
        <f aca="false">IF(A354="","",Raw_Export!B354)</f>
        <v/>
      </c>
      <c r="C354" s="36" t="str">
        <f aca="false">IF(A354="","",DATE(YEAR(B354),MONTH(B354),1))</f>
        <v/>
      </c>
      <c r="D354" s="0" t="str">
        <f aca="false">IF(A354="","",IFERROR(INDEX(Cleanup_Rules!$B$6:$B$60,MATCH(TRIM(LOWER(Raw_Export!C354)),Cleanup_Rules!$A$6:$A$60,0)),"UNMAPPED"))</f>
        <v/>
      </c>
      <c r="E354" s="0" t="str">
        <f aca="false">IF(A354="","",IFERROR(INDEX(Cleanup_Rules!$E$6:$E$60,MATCH(TRIM(LOWER(Raw_Export!E354)),Cleanup_Rules!$D$6:$D$60,0)),"UNMAPPED"))</f>
        <v/>
      </c>
      <c r="F354" s="0" t="str">
        <f aca="false">IF(A354="","",IFERROR(INDEX(Cleanup_Rules!$H$6:$H$60,MATCH(TRIM(LOWER(Raw_Export!F354)),Cleanup_Rules!$G$6:$G$60,0)),"UNMAPPED"))</f>
        <v/>
      </c>
      <c r="G354" s="0" t="str">
        <f aca="false">IF(A354="","",IFERROR(INDEX(Cleanup_Rules!$K$6:$K$60,MATCH(TRIM(LOWER(Raw_Export!G354)),Cleanup_Rules!$J$6:$J$60,0)),"UNMAPPED"))</f>
        <v/>
      </c>
      <c r="H354" s="0" t="str">
        <f aca="false">IF(A354="","",IFERROR(INDEX(Cleanup_Rules!$N$6:$N$60,MATCH(TRIM(LOWER(Raw_Export!H354)),Cleanup_Rules!$M$6:$M$60,0)),"UNMAPPED"))</f>
        <v/>
      </c>
      <c r="I354" s="35" t="str">
        <f aca="false">IF(OR(A354="",Raw_Export!I354=""),"",Raw_Export!I354)</f>
        <v/>
      </c>
      <c r="J354" s="37" t="str">
        <f aca="false">IF(A354="","",IF(Raw_Export!J354="",0,IF(ISNUMBER(Raw_Export!J354),Raw_Export!J354,VALUE(SUBSTITUTE(SUBSTITUTE(Raw_Export!J354,"$",""),",","")))))</f>
        <v/>
      </c>
      <c r="K354" s="0" t="str">
        <f aca="false">IF(A354="","",IF(COUNTIF($A$6:A354,A354)&gt;1,"Duplicate",""))</f>
        <v/>
      </c>
      <c r="L354" s="0" t="str">
        <f aca="false">IF(A354="","",IF(AND(H354="Completed",I354=""),"No completion date",IF(AND(I354&lt;&gt;"",I354&lt;B354),"Completed before created","")))</f>
        <v/>
      </c>
      <c r="M354" s="0" t="str">
        <f aca="false">IF(A354="","",IF(K354="Duplicate","No","Yes"))</f>
        <v/>
      </c>
      <c r="N354" s="0" t="str">
        <f aca="false">IF(OR(A354="",H354&lt;&gt;"Completed",L354&lt;&gt;""),"",I354-B354)</f>
        <v/>
      </c>
      <c r="O354" s="0" t="str">
        <f aca="false">IF(A354="","",IFERROR(INDEX(Cleanup_Rules!$Q$6:$Q$8,MATCH(F354,Cleanup_Rules!$P$6:$P$8,0)),""))</f>
        <v/>
      </c>
      <c r="P354" s="0" t="str">
        <f aca="false">IF(OR(N354="",O354=""),"",IF(N354&lt;=O354,"Yes","No"))</f>
        <v/>
      </c>
      <c r="Q354" s="0" t="str">
        <f aca="false">IF(A354="","",MID(IF(NOT(EXACT(TRIM(Raw_Export!C354),D354))," · property","")&amp;IF(NOT(EXACT(TRIM(Raw_Export!E354),E354))," · category","")&amp;IF(NOT(EXACT(TRIM(Raw_Export!F354),F354))," · priority","")&amp;IF(NOT(EXACT(TRIM(Raw_Export!G354),G354))," · vendor","")&amp;IF(NOT(EXACT(TRIM(Raw_Export!H354),H354))," · status","")&amp;IF(ISTEXT(Raw_Export!J354)," · cost was text",""),4,200))</f>
        <v/>
      </c>
      <c r="R354" s="0" t="str">
        <f aca="false">IF(A354="","",IF(OR(LEN(Q354)&gt;0,K354&lt;&gt;"",L354&lt;&gt;""),1,0))</f>
        <v/>
      </c>
    </row>
    <row r="355" customFormat="false" ht="15" hidden="false" customHeight="false" outlineLevel="0" collapsed="false">
      <c r="A355" s="0" t="str">
        <f aca="false">IF(Raw_Export!A355="","",Raw_Export!A355)</f>
        <v/>
      </c>
      <c r="B355" s="35" t="str">
        <f aca="false">IF(A355="","",Raw_Export!B355)</f>
        <v/>
      </c>
      <c r="C355" s="36" t="str">
        <f aca="false">IF(A355="","",DATE(YEAR(B355),MONTH(B355),1))</f>
        <v/>
      </c>
      <c r="D355" s="0" t="str">
        <f aca="false">IF(A355="","",IFERROR(INDEX(Cleanup_Rules!$B$6:$B$60,MATCH(TRIM(LOWER(Raw_Export!C355)),Cleanup_Rules!$A$6:$A$60,0)),"UNMAPPED"))</f>
        <v/>
      </c>
      <c r="E355" s="0" t="str">
        <f aca="false">IF(A355="","",IFERROR(INDEX(Cleanup_Rules!$E$6:$E$60,MATCH(TRIM(LOWER(Raw_Export!E355)),Cleanup_Rules!$D$6:$D$60,0)),"UNMAPPED"))</f>
        <v/>
      </c>
      <c r="F355" s="0" t="str">
        <f aca="false">IF(A355="","",IFERROR(INDEX(Cleanup_Rules!$H$6:$H$60,MATCH(TRIM(LOWER(Raw_Export!F355)),Cleanup_Rules!$G$6:$G$60,0)),"UNMAPPED"))</f>
        <v/>
      </c>
      <c r="G355" s="0" t="str">
        <f aca="false">IF(A355="","",IFERROR(INDEX(Cleanup_Rules!$K$6:$K$60,MATCH(TRIM(LOWER(Raw_Export!G355)),Cleanup_Rules!$J$6:$J$60,0)),"UNMAPPED"))</f>
        <v/>
      </c>
      <c r="H355" s="0" t="str">
        <f aca="false">IF(A355="","",IFERROR(INDEX(Cleanup_Rules!$N$6:$N$60,MATCH(TRIM(LOWER(Raw_Export!H355)),Cleanup_Rules!$M$6:$M$60,0)),"UNMAPPED"))</f>
        <v/>
      </c>
      <c r="I355" s="35" t="str">
        <f aca="false">IF(OR(A355="",Raw_Export!I355=""),"",Raw_Export!I355)</f>
        <v/>
      </c>
      <c r="J355" s="37" t="str">
        <f aca="false">IF(A355="","",IF(Raw_Export!J355="",0,IF(ISNUMBER(Raw_Export!J355),Raw_Export!J355,VALUE(SUBSTITUTE(SUBSTITUTE(Raw_Export!J355,"$",""),",","")))))</f>
        <v/>
      </c>
      <c r="K355" s="0" t="str">
        <f aca="false">IF(A355="","",IF(COUNTIF($A$6:A355,A355)&gt;1,"Duplicate",""))</f>
        <v/>
      </c>
      <c r="L355" s="0" t="str">
        <f aca="false">IF(A355="","",IF(AND(H355="Completed",I355=""),"No completion date",IF(AND(I355&lt;&gt;"",I355&lt;B355),"Completed before created","")))</f>
        <v/>
      </c>
      <c r="M355" s="0" t="str">
        <f aca="false">IF(A355="","",IF(K355="Duplicate","No","Yes"))</f>
        <v/>
      </c>
      <c r="N355" s="0" t="str">
        <f aca="false">IF(OR(A355="",H355&lt;&gt;"Completed",L355&lt;&gt;""),"",I355-B355)</f>
        <v/>
      </c>
      <c r="O355" s="0" t="str">
        <f aca="false">IF(A355="","",IFERROR(INDEX(Cleanup_Rules!$Q$6:$Q$8,MATCH(F355,Cleanup_Rules!$P$6:$P$8,0)),""))</f>
        <v/>
      </c>
      <c r="P355" s="0" t="str">
        <f aca="false">IF(OR(N355="",O355=""),"",IF(N355&lt;=O355,"Yes","No"))</f>
        <v/>
      </c>
      <c r="Q355" s="0" t="str">
        <f aca="false">IF(A355="","",MID(IF(NOT(EXACT(TRIM(Raw_Export!C355),D355))," · property","")&amp;IF(NOT(EXACT(TRIM(Raw_Export!E355),E355))," · category","")&amp;IF(NOT(EXACT(TRIM(Raw_Export!F355),F355))," · priority","")&amp;IF(NOT(EXACT(TRIM(Raw_Export!G355),G355))," · vendor","")&amp;IF(NOT(EXACT(TRIM(Raw_Export!H355),H355))," · status","")&amp;IF(ISTEXT(Raw_Export!J355)," · cost was text",""),4,200))</f>
        <v/>
      </c>
      <c r="R355" s="0" t="str">
        <f aca="false">IF(A355="","",IF(OR(LEN(Q355)&gt;0,K355&lt;&gt;"",L355&lt;&gt;""),1,0))</f>
        <v/>
      </c>
    </row>
    <row r="356" customFormat="false" ht="15" hidden="false" customHeight="false" outlineLevel="0" collapsed="false">
      <c r="A356" s="0" t="str">
        <f aca="false">IF(Raw_Export!A356="","",Raw_Export!A356)</f>
        <v/>
      </c>
      <c r="B356" s="35" t="str">
        <f aca="false">IF(A356="","",Raw_Export!B356)</f>
        <v/>
      </c>
      <c r="C356" s="36" t="str">
        <f aca="false">IF(A356="","",DATE(YEAR(B356),MONTH(B356),1))</f>
        <v/>
      </c>
      <c r="D356" s="0" t="str">
        <f aca="false">IF(A356="","",IFERROR(INDEX(Cleanup_Rules!$B$6:$B$60,MATCH(TRIM(LOWER(Raw_Export!C356)),Cleanup_Rules!$A$6:$A$60,0)),"UNMAPPED"))</f>
        <v/>
      </c>
      <c r="E356" s="0" t="str">
        <f aca="false">IF(A356="","",IFERROR(INDEX(Cleanup_Rules!$E$6:$E$60,MATCH(TRIM(LOWER(Raw_Export!E356)),Cleanup_Rules!$D$6:$D$60,0)),"UNMAPPED"))</f>
        <v/>
      </c>
      <c r="F356" s="0" t="str">
        <f aca="false">IF(A356="","",IFERROR(INDEX(Cleanup_Rules!$H$6:$H$60,MATCH(TRIM(LOWER(Raw_Export!F356)),Cleanup_Rules!$G$6:$G$60,0)),"UNMAPPED"))</f>
        <v/>
      </c>
      <c r="G356" s="0" t="str">
        <f aca="false">IF(A356="","",IFERROR(INDEX(Cleanup_Rules!$K$6:$K$60,MATCH(TRIM(LOWER(Raw_Export!G356)),Cleanup_Rules!$J$6:$J$60,0)),"UNMAPPED"))</f>
        <v/>
      </c>
      <c r="H356" s="0" t="str">
        <f aca="false">IF(A356="","",IFERROR(INDEX(Cleanup_Rules!$N$6:$N$60,MATCH(TRIM(LOWER(Raw_Export!H356)),Cleanup_Rules!$M$6:$M$60,0)),"UNMAPPED"))</f>
        <v/>
      </c>
      <c r="I356" s="35" t="str">
        <f aca="false">IF(OR(A356="",Raw_Export!I356=""),"",Raw_Export!I356)</f>
        <v/>
      </c>
      <c r="J356" s="37" t="str">
        <f aca="false">IF(A356="","",IF(Raw_Export!J356="",0,IF(ISNUMBER(Raw_Export!J356),Raw_Export!J356,VALUE(SUBSTITUTE(SUBSTITUTE(Raw_Export!J356,"$",""),",","")))))</f>
        <v/>
      </c>
      <c r="K356" s="0" t="str">
        <f aca="false">IF(A356="","",IF(COUNTIF($A$6:A356,A356)&gt;1,"Duplicate",""))</f>
        <v/>
      </c>
      <c r="L356" s="0" t="str">
        <f aca="false">IF(A356="","",IF(AND(H356="Completed",I356=""),"No completion date",IF(AND(I356&lt;&gt;"",I356&lt;B356),"Completed before created","")))</f>
        <v/>
      </c>
      <c r="M356" s="0" t="str">
        <f aca="false">IF(A356="","",IF(K356="Duplicate","No","Yes"))</f>
        <v/>
      </c>
      <c r="N356" s="0" t="str">
        <f aca="false">IF(OR(A356="",H356&lt;&gt;"Completed",L356&lt;&gt;""),"",I356-B356)</f>
        <v/>
      </c>
      <c r="O356" s="0" t="str">
        <f aca="false">IF(A356="","",IFERROR(INDEX(Cleanup_Rules!$Q$6:$Q$8,MATCH(F356,Cleanup_Rules!$P$6:$P$8,0)),""))</f>
        <v/>
      </c>
      <c r="P356" s="0" t="str">
        <f aca="false">IF(OR(N356="",O356=""),"",IF(N356&lt;=O356,"Yes","No"))</f>
        <v/>
      </c>
      <c r="Q356" s="0" t="str">
        <f aca="false">IF(A356="","",MID(IF(NOT(EXACT(TRIM(Raw_Export!C356),D356))," · property","")&amp;IF(NOT(EXACT(TRIM(Raw_Export!E356),E356))," · category","")&amp;IF(NOT(EXACT(TRIM(Raw_Export!F356),F356))," · priority","")&amp;IF(NOT(EXACT(TRIM(Raw_Export!G356),G356))," · vendor","")&amp;IF(NOT(EXACT(TRIM(Raw_Export!H356),H356))," · status","")&amp;IF(ISTEXT(Raw_Export!J356)," · cost was text",""),4,200))</f>
        <v/>
      </c>
      <c r="R356" s="0" t="str">
        <f aca="false">IF(A356="","",IF(OR(LEN(Q356)&gt;0,K356&lt;&gt;"",L356&lt;&gt;""),1,0))</f>
        <v/>
      </c>
    </row>
    <row r="357" customFormat="false" ht="15" hidden="false" customHeight="false" outlineLevel="0" collapsed="false">
      <c r="A357" s="0" t="str">
        <f aca="false">IF(Raw_Export!A357="","",Raw_Export!A357)</f>
        <v/>
      </c>
      <c r="B357" s="35" t="str">
        <f aca="false">IF(A357="","",Raw_Export!B357)</f>
        <v/>
      </c>
      <c r="C357" s="36" t="str">
        <f aca="false">IF(A357="","",DATE(YEAR(B357),MONTH(B357),1))</f>
        <v/>
      </c>
      <c r="D357" s="0" t="str">
        <f aca="false">IF(A357="","",IFERROR(INDEX(Cleanup_Rules!$B$6:$B$60,MATCH(TRIM(LOWER(Raw_Export!C357)),Cleanup_Rules!$A$6:$A$60,0)),"UNMAPPED"))</f>
        <v/>
      </c>
      <c r="E357" s="0" t="str">
        <f aca="false">IF(A357="","",IFERROR(INDEX(Cleanup_Rules!$E$6:$E$60,MATCH(TRIM(LOWER(Raw_Export!E357)),Cleanup_Rules!$D$6:$D$60,0)),"UNMAPPED"))</f>
        <v/>
      </c>
      <c r="F357" s="0" t="str">
        <f aca="false">IF(A357="","",IFERROR(INDEX(Cleanup_Rules!$H$6:$H$60,MATCH(TRIM(LOWER(Raw_Export!F357)),Cleanup_Rules!$G$6:$G$60,0)),"UNMAPPED"))</f>
        <v/>
      </c>
      <c r="G357" s="0" t="str">
        <f aca="false">IF(A357="","",IFERROR(INDEX(Cleanup_Rules!$K$6:$K$60,MATCH(TRIM(LOWER(Raw_Export!G357)),Cleanup_Rules!$J$6:$J$60,0)),"UNMAPPED"))</f>
        <v/>
      </c>
      <c r="H357" s="0" t="str">
        <f aca="false">IF(A357="","",IFERROR(INDEX(Cleanup_Rules!$N$6:$N$60,MATCH(TRIM(LOWER(Raw_Export!H357)),Cleanup_Rules!$M$6:$M$60,0)),"UNMAPPED"))</f>
        <v/>
      </c>
      <c r="I357" s="35" t="str">
        <f aca="false">IF(OR(A357="",Raw_Export!I357=""),"",Raw_Export!I357)</f>
        <v/>
      </c>
      <c r="J357" s="37" t="str">
        <f aca="false">IF(A357="","",IF(Raw_Export!J357="",0,IF(ISNUMBER(Raw_Export!J357),Raw_Export!J357,VALUE(SUBSTITUTE(SUBSTITUTE(Raw_Export!J357,"$",""),",","")))))</f>
        <v/>
      </c>
      <c r="K357" s="0" t="str">
        <f aca="false">IF(A357="","",IF(COUNTIF($A$6:A357,A357)&gt;1,"Duplicate",""))</f>
        <v/>
      </c>
      <c r="L357" s="0" t="str">
        <f aca="false">IF(A357="","",IF(AND(H357="Completed",I357=""),"No completion date",IF(AND(I357&lt;&gt;"",I357&lt;B357),"Completed before created","")))</f>
        <v/>
      </c>
      <c r="M357" s="0" t="str">
        <f aca="false">IF(A357="","",IF(K357="Duplicate","No","Yes"))</f>
        <v/>
      </c>
      <c r="N357" s="0" t="str">
        <f aca="false">IF(OR(A357="",H357&lt;&gt;"Completed",L357&lt;&gt;""),"",I357-B357)</f>
        <v/>
      </c>
      <c r="O357" s="0" t="str">
        <f aca="false">IF(A357="","",IFERROR(INDEX(Cleanup_Rules!$Q$6:$Q$8,MATCH(F357,Cleanup_Rules!$P$6:$P$8,0)),""))</f>
        <v/>
      </c>
      <c r="P357" s="0" t="str">
        <f aca="false">IF(OR(N357="",O357=""),"",IF(N357&lt;=O357,"Yes","No"))</f>
        <v/>
      </c>
      <c r="Q357" s="0" t="str">
        <f aca="false">IF(A357="","",MID(IF(NOT(EXACT(TRIM(Raw_Export!C357),D357))," · property","")&amp;IF(NOT(EXACT(TRIM(Raw_Export!E357),E357))," · category","")&amp;IF(NOT(EXACT(TRIM(Raw_Export!F357),F357))," · priority","")&amp;IF(NOT(EXACT(TRIM(Raw_Export!G357),G357))," · vendor","")&amp;IF(NOT(EXACT(TRIM(Raw_Export!H357),H357))," · status","")&amp;IF(ISTEXT(Raw_Export!J357)," · cost was text",""),4,200))</f>
        <v/>
      </c>
      <c r="R357" s="0" t="str">
        <f aca="false">IF(A357="","",IF(OR(LEN(Q357)&gt;0,K357&lt;&gt;"",L357&lt;&gt;""),1,0))</f>
        <v/>
      </c>
    </row>
    <row r="358" customFormat="false" ht="15" hidden="false" customHeight="false" outlineLevel="0" collapsed="false">
      <c r="A358" s="0" t="str">
        <f aca="false">IF(Raw_Export!A358="","",Raw_Export!A358)</f>
        <v/>
      </c>
      <c r="B358" s="35" t="str">
        <f aca="false">IF(A358="","",Raw_Export!B358)</f>
        <v/>
      </c>
      <c r="C358" s="36" t="str">
        <f aca="false">IF(A358="","",DATE(YEAR(B358),MONTH(B358),1))</f>
        <v/>
      </c>
      <c r="D358" s="0" t="str">
        <f aca="false">IF(A358="","",IFERROR(INDEX(Cleanup_Rules!$B$6:$B$60,MATCH(TRIM(LOWER(Raw_Export!C358)),Cleanup_Rules!$A$6:$A$60,0)),"UNMAPPED"))</f>
        <v/>
      </c>
      <c r="E358" s="0" t="str">
        <f aca="false">IF(A358="","",IFERROR(INDEX(Cleanup_Rules!$E$6:$E$60,MATCH(TRIM(LOWER(Raw_Export!E358)),Cleanup_Rules!$D$6:$D$60,0)),"UNMAPPED"))</f>
        <v/>
      </c>
      <c r="F358" s="0" t="str">
        <f aca="false">IF(A358="","",IFERROR(INDEX(Cleanup_Rules!$H$6:$H$60,MATCH(TRIM(LOWER(Raw_Export!F358)),Cleanup_Rules!$G$6:$G$60,0)),"UNMAPPED"))</f>
        <v/>
      </c>
      <c r="G358" s="0" t="str">
        <f aca="false">IF(A358="","",IFERROR(INDEX(Cleanup_Rules!$K$6:$K$60,MATCH(TRIM(LOWER(Raw_Export!G358)),Cleanup_Rules!$J$6:$J$60,0)),"UNMAPPED"))</f>
        <v/>
      </c>
      <c r="H358" s="0" t="str">
        <f aca="false">IF(A358="","",IFERROR(INDEX(Cleanup_Rules!$N$6:$N$60,MATCH(TRIM(LOWER(Raw_Export!H358)),Cleanup_Rules!$M$6:$M$60,0)),"UNMAPPED"))</f>
        <v/>
      </c>
      <c r="I358" s="35" t="str">
        <f aca="false">IF(OR(A358="",Raw_Export!I358=""),"",Raw_Export!I358)</f>
        <v/>
      </c>
      <c r="J358" s="37" t="str">
        <f aca="false">IF(A358="","",IF(Raw_Export!J358="",0,IF(ISNUMBER(Raw_Export!J358),Raw_Export!J358,VALUE(SUBSTITUTE(SUBSTITUTE(Raw_Export!J358,"$",""),",","")))))</f>
        <v/>
      </c>
      <c r="K358" s="0" t="str">
        <f aca="false">IF(A358="","",IF(COUNTIF($A$6:A358,A358)&gt;1,"Duplicate",""))</f>
        <v/>
      </c>
      <c r="L358" s="0" t="str">
        <f aca="false">IF(A358="","",IF(AND(H358="Completed",I358=""),"No completion date",IF(AND(I358&lt;&gt;"",I358&lt;B358),"Completed before created","")))</f>
        <v/>
      </c>
      <c r="M358" s="0" t="str">
        <f aca="false">IF(A358="","",IF(K358="Duplicate","No","Yes"))</f>
        <v/>
      </c>
      <c r="N358" s="0" t="str">
        <f aca="false">IF(OR(A358="",H358&lt;&gt;"Completed",L358&lt;&gt;""),"",I358-B358)</f>
        <v/>
      </c>
      <c r="O358" s="0" t="str">
        <f aca="false">IF(A358="","",IFERROR(INDEX(Cleanup_Rules!$Q$6:$Q$8,MATCH(F358,Cleanup_Rules!$P$6:$P$8,0)),""))</f>
        <v/>
      </c>
      <c r="P358" s="0" t="str">
        <f aca="false">IF(OR(N358="",O358=""),"",IF(N358&lt;=O358,"Yes","No"))</f>
        <v/>
      </c>
      <c r="Q358" s="0" t="str">
        <f aca="false">IF(A358="","",MID(IF(NOT(EXACT(TRIM(Raw_Export!C358),D358))," · property","")&amp;IF(NOT(EXACT(TRIM(Raw_Export!E358),E358))," · category","")&amp;IF(NOT(EXACT(TRIM(Raw_Export!F358),F358))," · priority","")&amp;IF(NOT(EXACT(TRIM(Raw_Export!G358),G358))," · vendor","")&amp;IF(NOT(EXACT(TRIM(Raw_Export!H358),H358))," · status","")&amp;IF(ISTEXT(Raw_Export!J358)," · cost was text",""),4,200))</f>
        <v/>
      </c>
      <c r="R358" s="0" t="str">
        <f aca="false">IF(A358="","",IF(OR(LEN(Q358)&gt;0,K358&lt;&gt;"",L358&lt;&gt;""),1,0))</f>
        <v/>
      </c>
    </row>
    <row r="359" customFormat="false" ht="15" hidden="false" customHeight="false" outlineLevel="0" collapsed="false">
      <c r="A359" s="0" t="str">
        <f aca="false">IF(Raw_Export!A359="","",Raw_Export!A359)</f>
        <v/>
      </c>
      <c r="B359" s="35" t="str">
        <f aca="false">IF(A359="","",Raw_Export!B359)</f>
        <v/>
      </c>
      <c r="C359" s="36" t="str">
        <f aca="false">IF(A359="","",DATE(YEAR(B359),MONTH(B359),1))</f>
        <v/>
      </c>
      <c r="D359" s="0" t="str">
        <f aca="false">IF(A359="","",IFERROR(INDEX(Cleanup_Rules!$B$6:$B$60,MATCH(TRIM(LOWER(Raw_Export!C359)),Cleanup_Rules!$A$6:$A$60,0)),"UNMAPPED"))</f>
        <v/>
      </c>
      <c r="E359" s="0" t="str">
        <f aca="false">IF(A359="","",IFERROR(INDEX(Cleanup_Rules!$E$6:$E$60,MATCH(TRIM(LOWER(Raw_Export!E359)),Cleanup_Rules!$D$6:$D$60,0)),"UNMAPPED"))</f>
        <v/>
      </c>
      <c r="F359" s="0" t="str">
        <f aca="false">IF(A359="","",IFERROR(INDEX(Cleanup_Rules!$H$6:$H$60,MATCH(TRIM(LOWER(Raw_Export!F359)),Cleanup_Rules!$G$6:$G$60,0)),"UNMAPPED"))</f>
        <v/>
      </c>
      <c r="G359" s="0" t="str">
        <f aca="false">IF(A359="","",IFERROR(INDEX(Cleanup_Rules!$K$6:$K$60,MATCH(TRIM(LOWER(Raw_Export!G359)),Cleanup_Rules!$J$6:$J$60,0)),"UNMAPPED"))</f>
        <v/>
      </c>
      <c r="H359" s="0" t="str">
        <f aca="false">IF(A359="","",IFERROR(INDEX(Cleanup_Rules!$N$6:$N$60,MATCH(TRIM(LOWER(Raw_Export!H359)),Cleanup_Rules!$M$6:$M$60,0)),"UNMAPPED"))</f>
        <v/>
      </c>
      <c r="I359" s="35" t="str">
        <f aca="false">IF(OR(A359="",Raw_Export!I359=""),"",Raw_Export!I359)</f>
        <v/>
      </c>
      <c r="J359" s="37" t="str">
        <f aca="false">IF(A359="","",IF(Raw_Export!J359="",0,IF(ISNUMBER(Raw_Export!J359),Raw_Export!J359,VALUE(SUBSTITUTE(SUBSTITUTE(Raw_Export!J359,"$",""),",","")))))</f>
        <v/>
      </c>
      <c r="K359" s="0" t="str">
        <f aca="false">IF(A359="","",IF(COUNTIF($A$6:A359,A359)&gt;1,"Duplicate",""))</f>
        <v/>
      </c>
      <c r="L359" s="0" t="str">
        <f aca="false">IF(A359="","",IF(AND(H359="Completed",I359=""),"No completion date",IF(AND(I359&lt;&gt;"",I359&lt;B359),"Completed before created","")))</f>
        <v/>
      </c>
      <c r="M359" s="0" t="str">
        <f aca="false">IF(A359="","",IF(K359="Duplicate","No","Yes"))</f>
        <v/>
      </c>
      <c r="N359" s="0" t="str">
        <f aca="false">IF(OR(A359="",H359&lt;&gt;"Completed",L359&lt;&gt;""),"",I359-B359)</f>
        <v/>
      </c>
      <c r="O359" s="0" t="str">
        <f aca="false">IF(A359="","",IFERROR(INDEX(Cleanup_Rules!$Q$6:$Q$8,MATCH(F359,Cleanup_Rules!$P$6:$P$8,0)),""))</f>
        <v/>
      </c>
      <c r="P359" s="0" t="str">
        <f aca="false">IF(OR(N359="",O359=""),"",IF(N359&lt;=O359,"Yes","No"))</f>
        <v/>
      </c>
      <c r="Q359" s="0" t="str">
        <f aca="false">IF(A359="","",MID(IF(NOT(EXACT(TRIM(Raw_Export!C359),D359))," · property","")&amp;IF(NOT(EXACT(TRIM(Raw_Export!E359),E359))," · category","")&amp;IF(NOT(EXACT(TRIM(Raw_Export!F359),F359))," · priority","")&amp;IF(NOT(EXACT(TRIM(Raw_Export!G359),G359))," · vendor","")&amp;IF(NOT(EXACT(TRIM(Raw_Export!H359),H359))," · status","")&amp;IF(ISTEXT(Raw_Export!J359)," · cost was text",""),4,200))</f>
        <v/>
      </c>
      <c r="R359" s="0" t="str">
        <f aca="false">IF(A359="","",IF(OR(LEN(Q359)&gt;0,K359&lt;&gt;"",L359&lt;&gt;""),1,0))</f>
        <v/>
      </c>
    </row>
    <row r="360" customFormat="false" ht="15" hidden="false" customHeight="false" outlineLevel="0" collapsed="false">
      <c r="A360" s="0" t="str">
        <f aca="false">IF(Raw_Export!A360="","",Raw_Export!A360)</f>
        <v/>
      </c>
      <c r="B360" s="35" t="str">
        <f aca="false">IF(A360="","",Raw_Export!B360)</f>
        <v/>
      </c>
      <c r="C360" s="36" t="str">
        <f aca="false">IF(A360="","",DATE(YEAR(B360),MONTH(B360),1))</f>
        <v/>
      </c>
      <c r="D360" s="0" t="str">
        <f aca="false">IF(A360="","",IFERROR(INDEX(Cleanup_Rules!$B$6:$B$60,MATCH(TRIM(LOWER(Raw_Export!C360)),Cleanup_Rules!$A$6:$A$60,0)),"UNMAPPED"))</f>
        <v/>
      </c>
      <c r="E360" s="0" t="str">
        <f aca="false">IF(A360="","",IFERROR(INDEX(Cleanup_Rules!$E$6:$E$60,MATCH(TRIM(LOWER(Raw_Export!E360)),Cleanup_Rules!$D$6:$D$60,0)),"UNMAPPED"))</f>
        <v/>
      </c>
      <c r="F360" s="0" t="str">
        <f aca="false">IF(A360="","",IFERROR(INDEX(Cleanup_Rules!$H$6:$H$60,MATCH(TRIM(LOWER(Raw_Export!F360)),Cleanup_Rules!$G$6:$G$60,0)),"UNMAPPED"))</f>
        <v/>
      </c>
      <c r="G360" s="0" t="str">
        <f aca="false">IF(A360="","",IFERROR(INDEX(Cleanup_Rules!$K$6:$K$60,MATCH(TRIM(LOWER(Raw_Export!G360)),Cleanup_Rules!$J$6:$J$60,0)),"UNMAPPED"))</f>
        <v/>
      </c>
      <c r="H360" s="0" t="str">
        <f aca="false">IF(A360="","",IFERROR(INDEX(Cleanup_Rules!$N$6:$N$60,MATCH(TRIM(LOWER(Raw_Export!H360)),Cleanup_Rules!$M$6:$M$60,0)),"UNMAPPED"))</f>
        <v/>
      </c>
      <c r="I360" s="35" t="str">
        <f aca="false">IF(OR(A360="",Raw_Export!I360=""),"",Raw_Export!I360)</f>
        <v/>
      </c>
      <c r="J360" s="37" t="str">
        <f aca="false">IF(A360="","",IF(Raw_Export!J360="",0,IF(ISNUMBER(Raw_Export!J360),Raw_Export!J360,VALUE(SUBSTITUTE(SUBSTITUTE(Raw_Export!J360,"$",""),",","")))))</f>
        <v/>
      </c>
      <c r="K360" s="0" t="str">
        <f aca="false">IF(A360="","",IF(COUNTIF($A$6:A360,A360)&gt;1,"Duplicate",""))</f>
        <v/>
      </c>
      <c r="L360" s="0" t="str">
        <f aca="false">IF(A360="","",IF(AND(H360="Completed",I360=""),"No completion date",IF(AND(I360&lt;&gt;"",I360&lt;B360),"Completed before created","")))</f>
        <v/>
      </c>
      <c r="M360" s="0" t="str">
        <f aca="false">IF(A360="","",IF(K360="Duplicate","No","Yes"))</f>
        <v/>
      </c>
      <c r="N360" s="0" t="str">
        <f aca="false">IF(OR(A360="",H360&lt;&gt;"Completed",L360&lt;&gt;""),"",I360-B360)</f>
        <v/>
      </c>
      <c r="O360" s="0" t="str">
        <f aca="false">IF(A360="","",IFERROR(INDEX(Cleanup_Rules!$Q$6:$Q$8,MATCH(F360,Cleanup_Rules!$P$6:$P$8,0)),""))</f>
        <v/>
      </c>
      <c r="P360" s="0" t="str">
        <f aca="false">IF(OR(N360="",O360=""),"",IF(N360&lt;=O360,"Yes","No"))</f>
        <v/>
      </c>
      <c r="Q360" s="0" t="str">
        <f aca="false">IF(A360="","",MID(IF(NOT(EXACT(TRIM(Raw_Export!C360),D360))," · property","")&amp;IF(NOT(EXACT(TRIM(Raw_Export!E360),E360))," · category","")&amp;IF(NOT(EXACT(TRIM(Raw_Export!F360),F360))," · priority","")&amp;IF(NOT(EXACT(TRIM(Raw_Export!G360),G360))," · vendor","")&amp;IF(NOT(EXACT(TRIM(Raw_Export!H360),H360))," · status","")&amp;IF(ISTEXT(Raw_Export!J360)," · cost was text",""),4,200))</f>
        <v/>
      </c>
      <c r="R360" s="0" t="str">
        <f aca="false">IF(A360="","",IF(OR(LEN(Q360)&gt;0,K360&lt;&gt;"",L360&lt;&gt;""),1,0))</f>
        <v/>
      </c>
    </row>
    <row r="361" customFormat="false" ht="15" hidden="false" customHeight="false" outlineLevel="0" collapsed="false">
      <c r="A361" s="0" t="str">
        <f aca="false">IF(Raw_Export!A361="","",Raw_Export!A361)</f>
        <v/>
      </c>
      <c r="B361" s="35" t="str">
        <f aca="false">IF(A361="","",Raw_Export!B361)</f>
        <v/>
      </c>
      <c r="C361" s="36" t="str">
        <f aca="false">IF(A361="","",DATE(YEAR(B361),MONTH(B361),1))</f>
        <v/>
      </c>
      <c r="D361" s="0" t="str">
        <f aca="false">IF(A361="","",IFERROR(INDEX(Cleanup_Rules!$B$6:$B$60,MATCH(TRIM(LOWER(Raw_Export!C361)),Cleanup_Rules!$A$6:$A$60,0)),"UNMAPPED"))</f>
        <v/>
      </c>
      <c r="E361" s="0" t="str">
        <f aca="false">IF(A361="","",IFERROR(INDEX(Cleanup_Rules!$E$6:$E$60,MATCH(TRIM(LOWER(Raw_Export!E361)),Cleanup_Rules!$D$6:$D$60,0)),"UNMAPPED"))</f>
        <v/>
      </c>
      <c r="F361" s="0" t="str">
        <f aca="false">IF(A361="","",IFERROR(INDEX(Cleanup_Rules!$H$6:$H$60,MATCH(TRIM(LOWER(Raw_Export!F361)),Cleanup_Rules!$G$6:$G$60,0)),"UNMAPPED"))</f>
        <v/>
      </c>
      <c r="G361" s="0" t="str">
        <f aca="false">IF(A361="","",IFERROR(INDEX(Cleanup_Rules!$K$6:$K$60,MATCH(TRIM(LOWER(Raw_Export!G361)),Cleanup_Rules!$J$6:$J$60,0)),"UNMAPPED"))</f>
        <v/>
      </c>
      <c r="H361" s="0" t="str">
        <f aca="false">IF(A361="","",IFERROR(INDEX(Cleanup_Rules!$N$6:$N$60,MATCH(TRIM(LOWER(Raw_Export!H361)),Cleanup_Rules!$M$6:$M$60,0)),"UNMAPPED"))</f>
        <v/>
      </c>
      <c r="I361" s="35" t="str">
        <f aca="false">IF(OR(A361="",Raw_Export!I361=""),"",Raw_Export!I361)</f>
        <v/>
      </c>
      <c r="J361" s="37" t="str">
        <f aca="false">IF(A361="","",IF(Raw_Export!J361="",0,IF(ISNUMBER(Raw_Export!J361),Raw_Export!J361,VALUE(SUBSTITUTE(SUBSTITUTE(Raw_Export!J361,"$",""),",","")))))</f>
        <v/>
      </c>
      <c r="K361" s="0" t="str">
        <f aca="false">IF(A361="","",IF(COUNTIF($A$6:A361,A361)&gt;1,"Duplicate",""))</f>
        <v/>
      </c>
      <c r="L361" s="0" t="str">
        <f aca="false">IF(A361="","",IF(AND(H361="Completed",I361=""),"No completion date",IF(AND(I361&lt;&gt;"",I361&lt;B361),"Completed before created","")))</f>
        <v/>
      </c>
      <c r="M361" s="0" t="str">
        <f aca="false">IF(A361="","",IF(K361="Duplicate","No","Yes"))</f>
        <v/>
      </c>
      <c r="N361" s="0" t="str">
        <f aca="false">IF(OR(A361="",H361&lt;&gt;"Completed",L361&lt;&gt;""),"",I361-B361)</f>
        <v/>
      </c>
      <c r="O361" s="0" t="str">
        <f aca="false">IF(A361="","",IFERROR(INDEX(Cleanup_Rules!$Q$6:$Q$8,MATCH(F361,Cleanup_Rules!$P$6:$P$8,0)),""))</f>
        <v/>
      </c>
      <c r="P361" s="0" t="str">
        <f aca="false">IF(OR(N361="",O361=""),"",IF(N361&lt;=O361,"Yes","No"))</f>
        <v/>
      </c>
      <c r="Q361" s="0" t="str">
        <f aca="false">IF(A361="","",MID(IF(NOT(EXACT(TRIM(Raw_Export!C361),D361))," · property","")&amp;IF(NOT(EXACT(TRIM(Raw_Export!E361),E361))," · category","")&amp;IF(NOT(EXACT(TRIM(Raw_Export!F361),F361))," · priority","")&amp;IF(NOT(EXACT(TRIM(Raw_Export!G361),G361))," · vendor","")&amp;IF(NOT(EXACT(TRIM(Raw_Export!H361),H361))," · status","")&amp;IF(ISTEXT(Raw_Export!J361)," · cost was text",""),4,200))</f>
        <v/>
      </c>
      <c r="R361" s="0" t="str">
        <f aca="false">IF(A361="","",IF(OR(LEN(Q361)&gt;0,K361&lt;&gt;"",L361&lt;&gt;""),1,0))</f>
        <v/>
      </c>
    </row>
    <row r="362" customFormat="false" ht="15" hidden="false" customHeight="false" outlineLevel="0" collapsed="false">
      <c r="A362" s="0" t="str">
        <f aca="false">IF(Raw_Export!A362="","",Raw_Export!A362)</f>
        <v/>
      </c>
      <c r="B362" s="35" t="str">
        <f aca="false">IF(A362="","",Raw_Export!B362)</f>
        <v/>
      </c>
      <c r="C362" s="36" t="str">
        <f aca="false">IF(A362="","",DATE(YEAR(B362),MONTH(B362),1))</f>
        <v/>
      </c>
      <c r="D362" s="0" t="str">
        <f aca="false">IF(A362="","",IFERROR(INDEX(Cleanup_Rules!$B$6:$B$60,MATCH(TRIM(LOWER(Raw_Export!C362)),Cleanup_Rules!$A$6:$A$60,0)),"UNMAPPED"))</f>
        <v/>
      </c>
      <c r="E362" s="0" t="str">
        <f aca="false">IF(A362="","",IFERROR(INDEX(Cleanup_Rules!$E$6:$E$60,MATCH(TRIM(LOWER(Raw_Export!E362)),Cleanup_Rules!$D$6:$D$60,0)),"UNMAPPED"))</f>
        <v/>
      </c>
      <c r="F362" s="0" t="str">
        <f aca="false">IF(A362="","",IFERROR(INDEX(Cleanup_Rules!$H$6:$H$60,MATCH(TRIM(LOWER(Raw_Export!F362)),Cleanup_Rules!$G$6:$G$60,0)),"UNMAPPED"))</f>
        <v/>
      </c>
      <c r="G362" s="0" t="str">
        <f aca="false">IF(A362="","",IFERROR(INDEX(Cleanup_Rules!$K$6:$K$60,MATCH(TRIM(LOWER(Raw_Export!G362)),Cleanup_Rules!$J$6:$J$60,0)),"UNMAPPED"))</f>
        <v/>
      </c>
      <c r="H362" s="0" t="str">
        <f aca="false">IF(A362="","",IFERROR(INDEX(Cleanup_Rules!$N$6:$N$60,MATCH(TRIM(LOWER(Raw_Export!H362)),Cleanup_Rules!$M$6:$M$60,0)),"UNMAPPED"))</f>
        <v/>
      </c>
      <c r="I362" s="35" t="str">
        <f aca="false">IF(OR(A362="",Raw_Export!I362=""),"",Raw_Export!I362)</f>
        <v/>
      </c>
      <c r="J362" s="37" t="str">
        <f aca="false">IF(A362="","",IF(Raw_Export!J362="",0,IF(ISNUMBER(Raw_Export!J362),Raw_Export!J362,VALUE(SUBSTITUTE(SUBSTITUTE(Raw_Export!J362,"$",""),",","")))))</f>
        <v/>
      </c>
      <c r="K362" s="0" t="str">
        <f aca="false">IF(A362="","",IF(COUNTIF($A$6:A362,A362)&gt;1,"Duplicate",""))</f>
        <v/>
      </c>
      <c r="L362" s="0" t="str">
        <f aca="false">IF(A362="","",IF(AND(H362="Completed",I362=""),"No completion date",IF(AND(I362&lt;&gt;"",I362&lt;B362),"Completed before created","")))</f>
        <v/>
      </c>
      <c r="M362" s="0" t="str">
        <f aca="false">IF(A362="","",IF(K362="Duplicate","No","Yes"))</f>
        <v/>
      </c>
      <c r="N362" s="0" t="str">
        <f aca="false">IF(OR(A362="",H362&lt;&gt;"Completed",L362&lt;&gt;""),"",I362-B362)</f>
        <v/>
      </c>
      <c r="O362" s="0" t="str">
        <f aca="false">IF(A362="","",IFERROR(INDEX(Cleanup_Rules!$Q$6:$Q$8,MATCH(F362,Cleanup_Rules!$P$6:$P$8,0)),""))</f>
        <v/>
      </c>
      <c r="P362" s="0" t="str">
        <f aca="false">IF(OR(N362="",O362=""),"",IF(N362&lt;=O362,"Yes","No"))</f>
        <v/>
      </c>
      <c r="Q362" s="0" t="str">
        <f aca="false">IF(A362="","",MID(IF(NOT(EXACT(TRIM(Raw_Export!C362),D362))," · property","")&amp;IF(NOT(EXACT(TRIM(Raw_Export!E362),E362))," · category","")&amp;IF(NOT(EXACT(TRIM(Raw_Export!F362),F362))," · priority","")&amp;IF(NOT(EXACT(TRIM(Raw_Export!G362),G362))," · vendor","")&amp;IF(NOT(EXACT(TRIM(Raw_Export!H362),H362))," · status","")&amp;IF(ISTEXT(Raw_Export!J362)," · cost was text",""),4,200))</f>
        <v/>
      </c>
      <c r="R362" s="0" t="str">
        <f aca="false">IF(A362="","",IF(OR(LEN(Q362)&gt;0,K362&lt;&gt;"",L362&lt;&gt;""),1,0))</f>
        <v/>
      </c>
    </row>
    <row r="363" customFormat="false" ht="15" hidden="false" customHeight="false" outlineLevel="0" collapsed="false">
      <c r="A363" s="0" t="str">
        <f aca="false">IF(Raw_Export!A363="","",Raw_Export!A363)</f>
        <v/>
      </c>
      <c r="B363" s="35" t="str">
        <f aca="false">IF(A363="","",Raw_Export!B363)</f>
        <v/>
      </c>
      <c r="C363" s="36" t="str">
        <f aca="false">IF(A363="","",DATE(YEAR(B363),MONTH(B363),1))</f>
        <v/>
      </c>
      <c r="D363" s="0" t="str">
        <f aca="false">IF(A363="","",IFERROR(INDEX(Cleanup_Rules!$B$6:$B$60,MATCH(TRIM(LOWER(Raw_Export!C363)),Cleanup_Rules!$A$6:$A$60,0)),"UNMAPPED"))</f>
        <v/>
      </c>
      <c r="E363" s="0" t="str">
        <f aca="false">IF(A363="","",IFERROR(INDEX(Cleanup_Rules!$E$6:$E$60,MATCH(TRIM(LOWER(Raw_Export!E363)),Cleanup_Rules!$D$6:$D$60,0)),"UNMAPPED"))</f>
        <v/>
      </c>
      <c r="F363" s="0" t="str">
        <f aca="false">IF(A363="","",IFERROR(INDEX(Cleanup_Rules!$H$6:$H$60,MATCH(TRIM(LOWER(Raw_Export!F363)),Cleanup_Rules!$G$6:$G$60,0)),"UNMAPPED"))</f>
        <v/>
      </c>
      <c r="G363" s="0" t="str">
        <f aca="false">IF(A363="","",IFERROR(INDEX(Cleanup_Rules!$K$6:$K$60,MATCH(TRIM(LOWER(Raw_Export!G363)),Cleanup_Rules!$J$6:$J$60,0)),"UNMAPPED"))</f>
        <v/>
      </c>
      <c r="H363" s="0" t="str">
        <f aca="false">IF(A363="","",IFERROR(INDEX(Cleanup_Rules!$N$6:$N$60,MATCH(TRIM(LOWER(Raw_Export!H363)),Cleanup_Rules!$M$6:$M$60,0)),"UNMAPPED"))</f>
        <v/>
      </c>
      <c r="I363" s="35" t="str">
        <f aca="false">IF(OR(A363="",Raw_Export!I363=""),"",Raw_Export!I363)</f>
        <v/>
      </c>
      <c r="J363" s="37" t="str">
        <f aca="false">IF(A363="","",IF(Raw_Export!J363="",0,IF(ISNUMBER(Raw_Export!J363),Raw_Export!J363,VALUE(SUBSTITUTE(SUBSTITUTE(Raw_Export!J363,"$",""),",","")))))</f>
        <v/>
      </c>
      <c r="K363" s="0" t="str">
        <f aca="false">IF(A363="","",IF(COUNTIF($A$6:A363,A363)&gt;1,"Duplicate",""))</f>
        <v/>
      </c>
      <c r="L363" s="0" t="str">
        <f aca="false">IF(A363="","",IF(AND(H363="Completed",I363=""),"No completion date",IF(AND(I363&lt;&gt;"",I363&lt;B363),"Completed before created","")))</f>
        <v/>
      </c>
      <c r="M363" s="0" t="str">
        <f aca="false">IF(A363="","",IF(K363="Duplicate","No","Yes"))</f>
        <v/>
      </c>
      <c r="N363" s="0" t="str">
        <f aca="false">IF(OR(A363="",H363&lt;&gt;"Completed",L363&lt;&gt;""),"",I363-B363)</f>
        <v/>
      </c>
      <c r="O363" s="0" t="str">
        <f aca="false">IF(A363="","",IFERROR(INDEX(Cleanup_Rules!$Q$6:$Q$8,MATCH(F363,Cleanup_Rules!$P$6:$P$8,0)),""))</f>
        <v/>
      </c>
      <c r="P363" s="0" t="str">
        <f aca="false">IF(OR(N363="",O363=""),"",IF(N363&lt;=O363,"Yes","No"))</f>
        <v/>
      </c>
      <c r="Q363" s="0" t="str">
        <f aca="false">IF(A363="","",MID(IF(NOT(EXACT(TRIM(Raw_Export!C363),D363))," · property","")&amp;IF(NOT(EXACT(TRIM(Raw_Export!E363),E363))," · category","")&amp;IF(NOT(EXACT(TRIM(Raw_Export!F363),F363))," · priority","")&amp;IF(NOT(EXACT(TRIM(Raw_Export!G363),G363))," · vendor","")&amp;IF(NOT(EXACT(TRIM(Raw_Export!H363),H363))," · status","")&amp;IF(ISTEXT(Raw_Export!J363)," · cost was text",""),4,200))</f>
        <v/>
      </c>
      <c r="R363" s="0" t="str">
        <f aca="false">IF(A363="","",IF(OR(LEN(Q363)&gt;0,K363&lt;&gt;"",L363&lt;&gt;""),1,0))</f>
        <v/>
      </c>
    </row>
    <row r="364" customFormat="false" ht="15" hidden="false" customHeight="false" outlineLevel="0" collapsed="false">
      <c r="A364" s="0" t="str">
        <f aca="false">IF(Raw_Export!A364="","",Raw_Export!A364)</f>
        <v/>
      </c>
      <c r="B364" s="35" t="str">
        <f aca="false">IF(A364="","",Raw_Export!B364)</f>
        <v/>
      </c>
      <c r="C364" s="36" t="str">
        <f aca="false">IF(A364="","",DATE(YEAR(B364),MONTH(B364),1))</f>
        <v/>
      </c>
      <c r="D364" s="0" t="str">
        <f aca="false">IF(A364="","",IFERROR(INDEX(Cleanup_Rules!$B$6:$B$60,MATCH(TRIM(LOWER(Raw_Export!C364)),Cleanup_Rules!$A$6:$A$60,0)),"UNMAPPED"))</f>
        <v/>
      </c>
      <c r="E364" s="0" t="str">
        <f aca="false">IF(A364="","",IFERROR(INDEX(Cleanup_Rules!$E$6:$E$60,MATCH(TRIM(LOWER(Raw_Export!E364)),Cleanup_Rules!$D$6:$D$60,0)),"UNMAPPED"))</f>
        <v/>
      </c>
      <c r="F364" s="0" t="str">
        <f aca="false">IF(A364="","",IFERROR(INDEX(Cleanup_Rules!$H$6:$H$60,MATCH(TRIM(LOWER(Raw_Export!F364)),Cleanup_Rules!$G$6:$G$60,0)),"UNMAPPED"))</f>
        <v/>
      </c>
      <c r="G364" s="0" t="str">
        <f aca="false">IF(A364="","",IFERROR(INDEX(Cleanup_Rules!$K$6:$K$60,MATCH(TRIM(LOWER(Raw_Export!G364)),Cleanup_Rules!$J$6:$J$60,0)),"UNMAPPED"))</f>
        <v/>
      </c>
      <c r="H364" s="0" t="str">
        <f aca="false">IF(A364="","",IFERROR(INDEX(Cleanup_Rules!$N$6:$N$60,MATCH(TRIM(LOWER(Raw_Export!H364)),Cleanup_Rules!$M$6:$M$60,0)),"UNMAPPED"))</f>
        <v/>
      </c>
      <c r="I364" s="35" t="str">
        <f aca="false">IF(OR(A364="",Raw_Export!I364=""),"",Raw_Export!I364)</f>
        <v/>
      </c>
      <c r="J364" s="37" t="str">
        <f aca="false">IF(A364="","",IF(Raw_Export!J364="",0,IF(ISNUMBER(Raw_Export!J364),Raw_Export!J364,VALUE(SUBSTITUTE(SUBSTITUTE(Raw_Export!J364,"$",""),",","")))))</f>
        <v/>
      </c>
      <c r="K364" s="0" t="str">
        <f aca="false">IF(A364="","",IF(COUNTIF($A$6:A364,A364)&gt;1,"Duplicate",""))</f>
        <v/>
      </c>
      <c r="L364" s="0" t="str">
        <f aca="false">IF(A364="","",IF(AND(H364="Completed",I364=""),"No completion date",IF(AND(I364&lt;&gt;"",I364&lt;B364),"Completed before created","")))</f>
        <v/>
      </c>
      <c r="M364" s="0" t="str">
        <f aca="false">IF(A364="","",IF(K364="Duplicate","No","Yes"))</f>
        <v/>
      </c>
      <c r="N364" s="0" t="str">
        <f aca="false">IF(OR(A364="",H364&lt;&gt;"Completed",L364&lt;&gt;""),"",I364-B364)</f>
        <v/>
      </c>
      <c r="O364" s="0" t="str">
        <f aca="false">IF(A364="","",IFERROR(INDEX(Cleanup_Rules!$Q$6:$Q$8,MATCH(F364,Cleanup_Rules!$P$6:$P$8,0)),""))</f>
        <v/>
      </c>
      <c r="P364" s="0" t="str">
        <f aca="false">IF(OR(N364="",O364=""),"",IF(N364&lt;=O364,"Yes","No"))</f>
        <v/>
      </c>
      <c r="Q364" s="0" t="str">
        <f aca="false">IF(A364="","",MID(IF(NOT(EXACT(TRIM(Raw_Export!C364),D364))," · property","")&amp;IF(NOT(EXACT(TRIM(Raw_Export!E364),E364))," · category","")&amp;IF(NOT(EXACT(TRIM(Raw_Export!F364),F364))," · priority","")&amp;IF(NOT(EXACT(TRIM(Raw_Export!G364),G364))," · vendor","")&amp;IF(NOT(EXACT(TRIM(Raw_Export!H364),H364))," · status","")&amp;IF(ISTEXT(Raw_Export!J364)," · cost was text",""),4,200))</f>
        <v/>
      </c>
      <c r="R364" s="0" t="str">
        <f aca="false">IF(A364="","",IF(OR(LEN(Q364)&gt;0,K364&lt;&gt;"",L364&lt;&gt;""),1,0))</f>
        <v/>
      </c>
    </row>
    <row r="365" customFormat="false" ht="15" hidden="false" customHeight="false" outlineLevel="0" collapsed="false">
      <c r="A365" s="0" t="str">
        <f aca="false">IF(Raw_Export!A365="","",Raw_Export!A365)</f>
        <v/>
      </c>
      <c r="B365" s="35" t="str">
        <f aca="false">IF(A365="","",Raw_Export!B365)</f>
        <v/>
      </c>
      <c r="C365" s="36" t="str">
        <f aca="false">IF(A365="","",DATE(YEAR(B365),MONTH(B365),1))</f>
        <v/>
      </c>
      <c r="D365" s="0" t="str">
        <f aca="false">IF(A365="","",IFERROR(INDEX(Cleanup_Rules!$B$6:$B$60,MATCH(TRIM(LOWER(Raw_Export!C365)),Cleanup_Rules!$A$6:$A$60,0)),"UNMAPPED"))</f>
        <v/>
      </c>
      <c r="E365" s="0" t="str">
        <f aca="false">IF(A365="","",IFERROR(INDEX(Cleanup_Rules!$E$6:$E$60,MATCH(TRIM(LOWER(Raw_Export!E365)),Cleanup_Rules!$D$6:$D$60,0)),"UNMAPPED"))</f>
        <v/>
      </c>
      <c r="F365" s="0" t="str">
        <f aca="false">IF(A365="","",IFERROR(INDEX(Cleanup_Rules!$H$6:$H$60,MATCH(TRIM(LOWER(Raw_Export!F365)),Cleanup_Rules!$G$6:$G$60,0)),"UNMAPPED"))</f>
        <v/>
      </c>
      <c r="G365" s="0" t="str">
        <f aca="false">IF(A365="","",IFERROR(INDEX(Cleanup_Rules!$K$6:$K$60,MATCH(TRIM(LOWER(Raw_Export!G365)),Cleanup_Rules!$J$6:$J$60,0)),"UNMAPPED"))</f>
        <v/>
      </c>
      <c r="H365" s="0" t="str">
        <f aca="false">IF(A365="","",IFERROR(INDEX(Cleanup_Rules!$N$6:$N$60,MATCH(TRIM(LOWER(Raw_Export!H365)),Cleanup_Rules!$M$6:$M$60,0)),"UNMAPPED"))</f>
        <v/>
      </c>
      <c r="I365" s="35" t="str">
        <f aca="false">IF(OR(A365="",Raw_Export!I365=""),"",Raw_Export!I365)</f>
        <v/>
      </c>
      <c r="J365" s="37" t="str">
        <f aca="false">IF(A365="","",IF(Raw_Export!J365="",0,IF(ISNUMBER(Raw_Export!J365),Raw_Export!J365,VALUE(SUBSTITUTE(SUBSTITUTE(Raw_Export!J365,"$",""),",","")))))</f>
        <v/>
      </c>
      <c r="K365" s="0" t="str">
        <f aca="false">IF(A365="","",IF(COUNTIF($A$6:A365,A365)&gt;1,"Duplicate",""))</f>
        <v/>
      </c>
      <c r="L365" s="0" t="str">
        <f aca="false">IF(A365="","",IF(AND(H365="Completed",I365=""),"No completion date",IF(AND(I365&lt;&gt;"",I365&lt;B365),"Completed before created","")))</f>
        <v/>
      </c>
      <c r="M365" s="0" t="str">
        <f aca="false">IF(A365="","",IF(K365="Duplicate","No","Yes"))</f>
        <v/>
      </c>
      <c r="N365" s="0" t="str">
        <f aca="false">IF(OR(A365="",H365&lt;&gt;"Completed",L365&lt;&gt;""),"",I365-B365)</f>
        <v/>
      </c>
      <c r="O365" s="0" t="str">
        <f aca="false">IF(A365="","",IFERROR(INDEX(Cleanup_Rules!$Q$6:$Q$8,MATCH(F365,Cleanup_Rules!$P$6:$P$8,0)),""))</f>
        <v/>
      </c>
      <c r="P365" s="0" t="str">
        <f aca="false">IF(OR(N365="",O365=""),"",IF(N365&lt;=O365,"Yes","No"))</f>
        <v/>
      </c>
      <c r="Q365" s="0" t="str">
        <f aca="false">IF(A365="","",MID(IF(NOT(EXACT(TRIM(Raw_Export!C365),D365))," · property","")&amp;IF(NOT(EXACT(TRIM(Raw_Export!E365),E365))," · category","")&amp;IF(NOT(EXACT(TRIM(Raw_Export!F365),F365))," · priority","")&amp;IF(NOT(EXACT(TRIM(Raw_Export!G365),G365))," · vendor","")&amp;IF(NOT(EXACT(TRIM(Raw_Export!H365),H365))," · status","")&amp;IF(ISTEXT(Raw_Export!J365)," · cost was text",""),4,200))</f>
        <v/>
      </c>
      <c r="R365" s="0" t="str">
        <f aca="false">IF(A365="","",IF(OR(LEN(Q365)&gt;0,K365&lt;&gt;"",L365&lt;&gt;""),1,0))</f>
        <v/>
      </c>
    </row>
    <row r="366" customFormat="false" ht="15" hidden="false" customHeight="false" outlineLevel="0" collapsed="false">
      <c r="A366" s="0" t="str">
        <f aca="false">IF(Raw_Export!A366="","",Raw_Export!A366)</f>
        <v/>
      </c>
      <c r="B366" s="35" t="str">
        <f aca="false">IF(A366="","",Raw_Export!B366)</f>
        <v/>
      </c>
      <c r="C366" s="36" t="str">
        <f aca="false">IF(A366="","",DATE(YEAR(B366),MONTH(B366),1))</f>
        <v/>
      </c>
      <c r="D366" s="0" t="str">
        <f aca="false">IF(A366="","",IFERROR(INDEX(Cleanup_Rules!$B$6:$B$60,MATCH(TRIM(LOWER(Raw_Export!C366)),Cleanup_Rules!$A$6:$A$60,0)),"UNMAPPED"))</f>
        <v/>
      </c>
      <c r="E366" s="0" t="str">
        <f aca="false">IF(A366="","",IFERROR(INDEX(Cleanup_Rules!$E$6:$E$60,MATCH(TRIM(LOWER(Raw_Export!E366)),Cleanup_Rules!$D$6:$D$60,0)),"UNMAPPED"))</f>
        <v/>
      </c>
      <c r="F366" s="0" t="str">
        <f aca="false">IF(A366="","",IFERROR(INDEX(Cleanup_Rules!$H$6:$H$60,MATCH(TRIM(LOWER(Raw_Export!F366)),Cleanup_Rules!$G$6:$G$60,0)),"UNMAPPED"))</f>
        <v/>
      </c>
      <c r="G366" s="0" t="str">
        <f aca="false">IF(A366="","",IFERROR(INDEX(Cleanup_Rules!$K$6:$K$60,MATCH(TRIM(LOWER(Raw_Export!G366)),Cleanup_Rules!$J$6:$J$60,0)),"UNMAPPED"))</f>
        <v/>
      </c>
      <c r="H366" s="0" t="str">
        <f aca="false">IF(A366="","",IFERROR(INDEX(Cleanup_Rules!$N$6:$N$60,MATCH(TRIM(LOWER(Raw_Export!H366)),Cleanup_Rules!$M$6:$M$60,0)),"UNMAPPED"))</f>
        <v/>
      </c>
      <c r="I366" s="35" t="str">
        <f aca="false">IF(OR(A366="",Raw_Export!I366=""),"",Raw_Export!I366)</f>
        <v/>
      </c>
      <c r="J366" s="37" t="str">
        <f aca="false">IF(A366="","",IF(Raw_Export!J366="",0,IF(ISNUMBER(Raw_Export!J366),Raw_Export!J366,VALUE(SUBSTITUTE(SUBSTITUTE(Raw_Export!J366,"$",""),",","")))))</f>
        <v/>
      </c>
      <c r="K366" s="0" t="str">
        <f aca="false">IF(A366="","",IF(COUNTIF($A$6:A366,A366)&gt;1,"Duplicate",""))</f>
        <v/>
      </c>
      <c r="L366" s="0" t="str">
        <f aca="false">IF(A366="","",IF(AND(H366="Completed",I366=""),"No completion date",IF(AND(I366&lt;&gt;"",I366&lt;B366),"Completed before created","")))</f>
        <v/>
      </c>
      <c r="M366" s="0" t="str">
        <f aca="false">IF(A366="","",IF(K366="Duplicate","No","Yes"))</f>
        <v/>
      </c>
      <c r="N366" s="0" t="str">
        <f aca="false">IF(OR(A366="",H366&lt;&gt;"Completed",L366&lt;&gt;""),"",I366-B366)</f>
        <v/>
      </c>
      <c r="O366" s="0" t="str">
        <f aca="false">IF(A366="","",IFERROR(INDEX(Cleanup_Rules!$Q$6:$Q$8,MATCH(F366,Cleanup_Rules!$P$6:$P$8,0)),""))</f>
        <v/>
      </c>
      <c r="P366" s="0" t="str">
        <f aca="false">IF(OR(N366="",O366=""),"",IF(N366&lt;=O366,"Yes","No"))</f>
        <v/>
      </c>
      <c r="Q366" s="0" t="str">
        <f aca="false">IF(A366="","",MID(IF(NOT(EXACT(TRIM(Raw_Export!C366),D366))," · property","")&amp;IF(NOT(EXACT(TRIM(Raw_Export!E366),E366))," · category","")&amp;IF(NOT(EXACT(TRIM(Raw_Export!F366),F366))," · priority","")&amp;IF(NOT(EXACT(TRIM(Raw_Export!G366),G366))," · vendor","")&amp;IF(NOT(EXACT(TRIM(Raw_Export!H366),H366))," · status","")&amp;IF(ISTEXT(Raw_Export!J366)," · cost was text",""),4,200))</f>
        <v/>
      </c>
      <c r="R366" s="0" t="str">
        <f aca="false">IF(A366="","",IF(OR(LEN(Q366)&gt;0,K366&lt;&gt;"",L366&lt;&gt;""),1,0))</f>
        <v/>
      </c>
    </row>
    <row r="367" customFormat="false" ht="15" hidden="false" customHeight="false" outlineLevel="0" collapsed="false">
      <c r="A367" s="0" t="str">
        <f aca="false">IF(Raw_Export!A367="","",Raw_Export!A367)</f>
        <v/>
      </c>
      <c r="B367" s="35" t="str">
        <f aca="false">IF(A367="","",Raw_Export!B367)</f>
        <v/>
      </c>
      <c r="C367" s="36" t="str">
        <f aca="false">IF(A367="","",DATE(YEAR(B367),MONTH(B367),1))</f>
        <v/>
      </c>
      <c r="D367" s="0" t="str">
        <f aca="false">IF(A367="","",IFERROR(INDEX(Cleanup_Rules!$B$6:$B$60,MATCH(TRIM(LOWER(Raw_Export!C367)),Cleanup_Rules!$A$6:$A$60,0)),"UNMAPPED"))</f>
        <v/>
      </c>
      <c r="E367" s="0" t="str">
        <f aca="false">IF(A367="","",IFERROR(INDEX(Cleanup_Rules!$E$6:$E$60,MATCH(TRIM(LOWER(Raw_Export!E367)),Cleanup_Rules!$D$6:$D$60,0)),"UNMAPPED"))</f>
        <v/>
      </c>
      <c r="F367" s="0" t="str">
        <f aca="false">IF(A367="","",IFERROR(INDEX(Cleanup_Rules!$H$6:$H$60,MATCH(TRIM(LOWER(Raw_Export!F367)),Cleanup_Rules!$G$6:$G$60,0)),"UNMAPPED"))</f>
        <v/>
      </c>
      <c r="G367" s="0" t="str">
        <f aca="false">IF(A367="","",IFERROR(INDEX(Cleanup_Rules!$K$6:$K$60,MATCH(TRIM(LOWER(Raw_Export!G367)),Cleanup_Rules!$J$6:$J$60,0)),"UNMAPPED"))</f>
        <v/>
      </c>
      <c r="H367" s="0" t="str">
        <f aca="false">IF(A367="","",IFERROR(INDEX(Cleanup_Rules!$N$6:$N$60,MATCH(TRIM(LOWER(Raw_Export!H367)),Cleanup_Rules!$M$6:$M$60,0)),"UNMAPPED"))</f>
        <v/>
      </c>
      <c r="I367" s="35" t="str">
        <f aca="false">IF(OR(A367="",Raw_Export!I367=""),"",Raw_Export!I367)</f>
        <v/>
      </c>
      <c r="J367" s="37" t="str">
        <f aca="false">IF(A367="","",IF(Raw_Export!J367="",0,IF(ISNUMBER(Raw_Export!J367),Raw_Export!J367,VALUE(SUBSTITUTE(SUBSTITUTE(Raw_Export!J367,"$",""),",","")))))</f>
        <v/>
      </c>
      <c r="K367" s="0" t="str">
        <f aca="false">IF(A367="","",IF(COUNTIF($A$6:A367,A367)&gt;1,"Duplicate",""))</f>
        <v/>
      </c>
      <c r="L367" s="0" t="str">
        <f aca="false">IF(A367="","",IF(AND(H367="Completed",I367=""),"No completion date",IF(AND(I367&lt;&gt;"",I367&lt;B367),"Completed before created","")))</f>
        <v/>
      </c>
      <c r="M367" s="0" t="str">
        <f aca="false">IF(A367="","",IF(K367="Duplicate","No","Yes"))</f>
        <v/>
      </c>
      <c r="N367" s="0" t="str">
        <f aca="false">IF(OR(A367="",H367&lt;&gt;"Completed",L367&lt;&gt;""),"",I367-B367)</f>
        <v/>
      </c>
      <c r="O367" s="0" t="str">
        <f aca="false">IF(A367="","",IFERROR(INDEX(Cleanup_Rules!$Q$6:$Q$8,MATCH(F367,Cleanup_Rules!$P$6:$P$8,0)),""))</f>
        <v/>
      </c>
      <c r="P367" s="0" t="str">
        <f aca="false">IF(OR(N367="",O367=""),"",IF(N367&lt;=O367,"Yes","No"))</f>
        <v/>
      </c>
      <c r="Q367" s="0" t="str">
        <f aca="false">IF(A367="","",MID(IF(NOT(EXACT(TRIM(Raw_Export!C367),D367))," · property","")&amp;IF(NOT(EXACT(TRIM(Raw_Export!E367),E367))," · category","")&amp;IF(NOT(EXACT(TRIM(Raw_Export!F367),F367))," · priority","")&amp;IF(NOT(EXACT(TRIM(Raw_Export!G367),G367))," · vendor","")&amp;IF(NOT(EXACT(TRIM(Raw_Export!H367),H367))," · status","")&amp;IF(ISTEXT(Raw_Export!J367)," · cost was text",""),4,200))</f>
        <v/>
      </c>
      <c r="R367" s="0" t="str">
        <f aca="false">IF(A367="","",IF(OR(LEN(Q367)&gt;0,K367&lt;&gt;"",L367&lt;&gt;""),1,0))</f>
        <v/>
      </c>
    </row>
    <row r="368" customFormat="false" ht="15" hidden="false" customHeight="false" outlineLevel="0" collapsed="false">
      <c r="A368" s="0" t="str">
        <f aca="false">IF(Raw_Export!A368="","",Raw_Export!A368)</f>
        <v/>
      </c>
      <c r="B368" s="35" t="str">
        <f aca="false">IF(A368="","",Raw_Export!B368)</f>
        <v/>
      </c>
      <c r="C368" s="36" t="str">
        <f aca="false">IF(A368="","",DATE(YEAR(B368),MONTH(B368),1))</f>
        <v/>
      </c>
      <c r="D368" s="0" t="str">
        <f aca="false">IF(A368="","",IFERROR(INDEX(Cleanup_Rules!$B$6:$B$60,MATCH(TRIM(LOWER(Raw_Export!C368)),Cleanup_Rules!$A$6:$A$60,0)),"UNMAPPED"))</f>
        <v/>
      </c>
      <c r="E368" s="0" t="str">
        <f aca="false">IF(A368="","",IFERROR(INDEX(Cleanup_Rules!$E$6:$E$60,MATCH(TRIM(LOWER(Raw_Export!E368)),Cleanup_Rules!$D$6:$D$60,0)),"UNMAPPED"))</f>
        <v/>
      </c>
      <c r="F368" s="0" t="str">
        <f aca="false">IF(A368="","",IFERROR(INDEX(Cleanup_Rules!$H$6:$H$60,MATCH(TRIM(LOWER(Raw_Export!F368)),Cleanup_Rules!$G$6:$G$60,0)),"UNMAPPED"))</f>
        <v/>
      </c>
      <c r="G368" s="0" t="str">
        <f aca="false">IF(A368="","",IFERROR(INDEX(Cleanup_Rules!$K$6:$K$60,MATCH(TRIM(LOWER(Raw_Export!G368)),Cleanup_Rules!$J$6:$J$60,0)),"UNMAPPED"))</f>
        <v/>
      </c>
      <c r="H368" s="0" t="str">
        <f aca="false">IF(A368="","",IFERROR(INDEX(Cleanup_Rules!$N$6:$N$60,MATCH(TRIM(LOWER(Raw_Export!H368)),Cleanup_Rules!$M$6:$M$60,0)),"UNMAPPED"))</f>
        <v/>
      </c>
      <c r="I368" s="35" t="str">
        <f aca="false">IF(OR(A368="",Raw_Export!I368=""),"",Raw_Export!I368)</f>
        <v/>
      </c>
      <c r="J368" s="37" t="str">
        <f aca="false">IF(A368="","",IF(Raw_Export!J368="",0,IF(ISNUMBER(Raw_Export!J368),Raw_Export!J368,VALUE(SUBSTITUTE(SUBSTITUTE(Raw_Export!J368,"$",""),",","")))))</f>
        <v/>
      </c>
      <c r="K368" s="0" t="str">
        <f aca="false">IF(A368="","",IF(COUNTIF($A$6:A368,A368)&gt;1,"Duplicate",""))</f>
        <v/>
      </c>
      <c r="L368" s="0" t="str">
        <f aca="false">IF(A368="","",IF(AND(H368="Completed",I368=""),"No completion date",IF(AND(I368&lt;&gt;"",I368&lt;B368),"Completed before created","")))</f>
        <v/>
      </c>
      <c r="M368" s="0" t="str">
        <f aca="false">IF(A368="","",IF(K368="Duplicate","No","Yes"))</f>
        <v/>
      </c>
      <c r="N368" s="0" t="str">
        <f aca="false">IF(OR(A368="",H368&lt;&gt;"Completed",L368&lt;&gt;""),"",I368-B368)</f>
        <v/>
      </c>
      <c r="O368" s="0" t="str">
        <f aca="false">IF(A368="","",IFERROR(INDEX(Cleanup_Rules!$Q$6:$Q$8,MATCH(F368,Cleanup_Rules!$P$6:$P$8,0)),""))</f>
        <v/>
      </c>
      <c r="P368" s="0" t="str">
        <f aca="false">IF(OR(N368="",O368=""),"",IF(N368&lt;=O368,"Yes","No"))</f>
        <v/>
      </c>
      <c r="Q368" s="0" t="str">
        <f aca="false">IF(A368="","",MID(IF(NOT(EXACT(TRIM(Raw_Export!C368),D368))," · property","")&amp;IF(NOT(EXACT(TRIM(Raw_Export!E368),E368))," · category","")&amp;IF(NOT(EXACT(TRIM(Raw_Export!F368),F368))," · priority","")&amp;IF(NOT(EXACT(TRIM(Raw_Export!G368),G368))," · vendor","")&amp;IF(NOT(EXACT(TRIM(Raw_Export!H368),H368))," · status","")&amp;IF(ISTEXT(Raw_Export!J368)," · cost was text",""),4,200))</f>
        <v/>
      </c>
      <c r="R368" s="0" t="str">
        <f aca="false">IF(A368="","",IF(OR(LEN(Q368)&gt;0,K368&lt;&gt;"",L368&lt;&gt;""),1,0))</f>
        <v/>
      </c>
    </row>
    <row r="369" customFormat="false" ht="15" hidden="false" customHeight="false" outlineLevel="0" collapsed="false">
      <c r="A369" s="0" t="str">
        <f aca="false">IF(Raw_Export!A369="","",Raw_Export!A369)</f>
        <v/>
      </c>
      <c r="B369" s="35" t="str">
        <f aca="false">IF(A369="","",Raw_Export!B369)</f>
        <v/>
      </c>
      <c r="C369" s="36" t="str">
        <f aca="false">IF(A369="","",DATE(YEAR(B369),MONTH(B369),1))</f>
        <v/>
      </c>
      <c r="D369" s="0" t="str">
        <f aca="false">IF(A369="","",IFERROR(INDEX(Cleanup_Rules!$B$6:$B$60,MATCH(TRIM(LOWER(Raw_Export!C369)),Cleanup_Rules!$A$6:$A$60,0)),"UNMAPPED"))</f>
        <v/>
      </c>
      <c r="E369" s="0" t="str">
        <f aca="false">IF(A369="","",IFERROR(INDEX(Cleanup_Rules!$E$6:$E$60,MATCH(TRIM(LOWER(Raw_Export!E369)),Cleanup_Rules!$D$6:$D$60,0)),"UNMAPPED"))</f>
        <v/>
      </c>
      <c r="F369" s="0" t="str">
        <f aca="false">IF(A369="","",IFERROR(INDEX(Cleanup_Rules!$H$6:$H$60,MATCH(TRIM(LOWER(Raw_Export!F369)),Cleanup_Rules!$G$6:$G$60,0)),"UNMAPPED"))</f>
        <v/>
      </c>
      <c r="G369" s="0" t="str">
        <f aca="false">IF(A369="","",IFERROR(INDEX(Cleanup_Rules!$K$6:$K$60,MATCH(TRIM(LOWER(Raw_Export!G369)),Cleanup_Rules!$J$6:$J$60,0)),"UNMAPPED"))</f>
        <v/>
      </c>
      <c r="H369" s="0" t="str">
        <f aca="false">IF(A369="","",IFERROR(INDEX(Cleanup_Rules!$N$6:$N$60,MATCH(TRIM(LOWER(Raw_Export!H369)),Cleanup_Rules!$M$6:$M$60,0)),"UNMAPPED"))</f>
        <v/>
      </c>
      <c r="I369" s="35" t="str">
        <f aca="false">IF(OR(A369="",Raw_Export!I369=""),"",Raw_Export!I369)</f>
        <v/>
      </c>
      <c r="J369" s="37" t="str">
        <f aca="false">IF(A369="","",IF(Raw_Export!J369="",0,IF(ISNUMBER(Raw_Export!J369),Raw_Export!J369,VALUE(SUBSTITUTE(SUBSTITUTE(Raw_Export!J369,"$",""),",","")))))</f>
        <v/>
      </c>
      <c r="K369" s="0" t="str">
        <f aca="false">IF(A369="","",IF(COUNTIF($A$6:A369,A369)&gt;1,"Duplicate",""))</f>
        <v/>
      </c>
      <c r="L369" s="0" t="str">
        <f aca="false">IF(A369="","",IF(AND(H369="Completed",I369=""),"No completion date",IF(AND(I369&lt;&gt;"",I369&lt;B369),"Completed before created","")))</f>
        <v/>
      </c>
      <c r="M369" s="0" t="str">
        <f aca="false">IF(A369="","",IF(K369="Duplicate","No","Yes"))</f>
        <v/>
      </c>
      <c r="N369" s="0" t="str">
        <f aca="false">IF(OR(A369="",H369&lt;&gt;"Completed",L369&lt;&gt;""),"",I369-B369)</f>
        <v/>
      </c>
      <c r="O369" s="0" t="str">
        <f aca="false">IF(A369="","",IFERROR(INDEX(Cleanup_Rules!$Q$6:$Q$8,MATCH(F369,Cleanup_Rules!$P$6:$P$8,0)),""))</f>
        <v/>
      </c>
      <c r="P369" s="0" t="str">
        <f aca="false">IF(OR(N369="",O369=""),"",IF(N369&lt;=O369,"Yes","No"))</f>
        <v/>
      </c>
      <c r="Q369" s="0" t="str">
        <f aca="false">IF(A369="","",MID(IF(NOT(EXACT(TRIM(Raw_Export!C369),D369))," · property","")&amp;IF(NOT(EXACT(TRIM(Raw_Export!E369),E369))," · category","")&amp;IF(NOT(EXACT(TRIM(Raw_Export!F369),F369))," · priority","")&amp;IF(NOT(EXACT(TRIM(Raw_Export!G369),G369))," · vendor","")&amp;IF(NOT(EXACT(TRIM(Raw_Export!H369),H369))," · status","")&amp;IF(ISTEXT(Raw_Export!J369)," · cost was text",""),4,200))</f>
        <v/>
      </c>
      <c r="R369" s="0" t="str">
        <f aca="false">IF(A369="","",IF(OR(LEN(Q369)&gt;0,K369&lt;&gt;"",L369&lt;&gt;""),1,0))</f>
        <v/>
      </c>
    </row>
    <row r="370" customFormat="false" ht="15" hidden="false" customHeight="false" outlineLevel="0" collapsed="false">
      <c r="A370" s="0" t="str">
        <f aca="false">IF(Raw_Export!A370="","",Raw_Export!A370)</f>
        <v/>
      </c>
      <c r="B370" s="35" t="str">
        <f aca="false">IF(A370="","",Raw_Export!B370)</f>
        <v/>
      </c>
      <c r="C370" s="36" t="str">
        <f aca="false">IF(A370="","",DATE(YEAR(B370),MONTH(B370),1))</f>
        <v/>
      </c>
      <c r="D370" s="0" t="str">
        <f aca="false">IF(A370="","",IFERROR(INDEX(Cleanup_Rules!$B$6:$B$60,MATCH(TRIM(LOWER(Raw_Export!C370)),Cleanup_Rules!$A$6:$A$60,0)),"UNMAPPED"))</f>
        <v/>
      </c>
      <c r="E370" s="0" t="str">
        <f aca="false">IF(A370="","",IFERROR(INDEX(Cleanup_Rules!$E$6:$E$60,MATCH(TRIM(LOWER(Raw_Export!E370)),Cleanup_Rules!$D$6:$D$60,0)),"UNMAPPED"))</f>
        <v/>
      </c>
      <c r="F370" s="0" t="str">
        <f aca="false">IF(A370="","",IFERROR(INDEX(Cleanup_Rules!$H$6:$H$60,MATCH(TRIM(LOWER(Raw_Export!F370)),Cleanup_Rules!$G$6:$G$60,0)),"UNMAPPED"))</f>
        <v/>
      </c>
      <c r="G370" s="0" t="str">
        <f aca="false">IF(A370="","",IFERROR(INDEX(Cleanup_Rules!$K$6:$K$60,MATCH(TRIM(LOWER(Raw_Export!G370)),Cleanup_Rules!$J$6:$J$60,0)),"UNMAPPED"))</f>
        <v/>
      </c>
      <c r="H370" s="0" t="str">
        <f aca="false">IF(A370="","",IFERROR(INDEX(Cleanup_Rules!$N$6:$N$60,MATCH(TRIM(LOWER(Raw_Export!H370)),Cleanup_Rules!$M$6:$M$60,0)),"UNMAPPED"))</f>
        <v/>
      </c>
      <c r="I370" s="35" t="str">
        <f aca="false">IF(OR(A370="",Raw_Export!I370=""),"",Raw_Export!I370)</f>
        <v/>
      </c>
      <c r="J370" s="37" t="str">
        <f aca="false">IF(A370="","",IF(Raw_Export!J370="",0,IF(ISNUMBER(Raw_Export!J370),Raw_Export!J370,VALUE(SUBSTITUTE(SUBSTITUTE(Raw_Export!J370,"$",""),",","")))))</f>
        <v/>
      </c>
      <c r="K370" s="0" t="str">
        <f aca="false">IF(A370="","",IF(COUNTIF($A$6:A370,A370)&gt;1,"Duplicate",""))</f>
        <v/>
      </c>
      <c r="L370" s="0" t="str">
        <f aca="false">IF(A370="","",IF(AND(H370="Completed",I370=""),"No completion date",IF(AND(I370&lt;&gt;"",I370&lt;B370),"Completed before created","")))</f>
        <v/>
      </c>
      <c r="M370" s="0" t="str">
        <f aca="false">IF(A370="","",IF(K370="Duplicate","No","Yes"))</f>
        <v/>
      </c>
      <c r="N370" s="0" t="str">
        <f aca="false">IF(OR(A370="",H370&lt;&gt;"Completed",L370&lt;&gt;""),"",I370-B370)</f>
        <v/>
      </c>
      <c r="O370" s="0" t="str">
        <f aca="false">IF(A370="","",IFERROR(INDEX(Cleanup_Rules!$Q$6:$Q$8,MATCH(F370,Cleanup_Rules!$P$6:$P$8,0)),""))</f>
        <v/>
      </c>
      <c r="P370" s="0" t="str">
        <f aca="false">IF(OR(N370="",O370=""),"",IF(N370&lt;=O370,"Yes","No"))</f>
        <v/>
      </c>
      <c r="Q370" s="0" t="str">
        <f aca="false">IF(A370="","",MID(IF(NOT(EXACT(TRIM(Raw_Export!C370),D370))," · property","")&amp;IF(NOT(EXACT(TRIM(Raw_Export!E370),E370))," · category","")&amp;IF(NOT(EXACT(TRIM(Raw_Export!F370),F370))," · priority","")&amp;IF(NOT(EXACT(TRIM(Raw_Export!G370),G370))," · vendor","")&amp;IF(NOT(EXACT(TRIM(Raw_Export!H370),H370))," · status","")&amp;IF(ISTEXT(Raw_Export!J370)," · cost was text",""),4,200))</f>
        <v/>
      </c>
      <c r="R370" s="0" t="str">
        <f aca="false">IF(A370="","",IF(OR(LEN(Q370)&gt;0,K370&lt;&gt;"",L370&lt;&gt;""),1,0))</f>
        <v/>
      </c>
    </row>
    <row r="371" customFormat="false" ht="15" hidden="false" customHeight="false" outlineLevel="0" collapsed="false">
      <c r="A371" s="0" t="str">
        <f aca="false">IF(Raw_Export!A371="","",Raw_Export!A371)</f>
        <v/>
      </c>
      <c r="B371" s="35" t="str">
        <f aca="false">IF(A371="","",Raw_Export!B371)</f>
        <v/>
      </c>
      <c r="C371" s="36" t="str">
        <f aca="false">IF(A371="","",DATE(YEAR(B371),MONTH(B371),1))</f>
        <v/>
      </c>
      <c r="D371" s="0" t="str">
        <f aca="false">IF(A371="","",IFERROR(INDEX(Cleanup_Rules!$B$6:$B$60,MATCH(TRIM(LOWER(Raw_Export!C371)),Cleanup_Rules!$A$6:$A$60,0)),"UNMAPPED"))</f>
        <v/>
      </c>
      <c r="E371" s="0" t="str">
        <f aca="false">IF(A371="","",IFERROR(INDEX(Cleanup_Rules!$E$6:$E$60,MATCH(TRIM(LOWER(Raw_Export!E371)),Cleanup_Rules!$D$6:$D$60,0)),"UNMAPPED"))</f>
        <v/>
      </c>
      <c r="F371" s="0" t="str">
        <f aca="false">IF(A371="","",IFERROR(INDEX(Cleanup_Rules!$H$6:$H$60,MATCH(TRIM(LOWER(Raw_Export!F371)),Cleanup_Rules!$G$6:$G$60,0)),"UNMAPPED"))</f>
        <v/>
      </c>
      <c r="G371" s="0" t="str">
        <f aca="false">IF(A371="","",IFERROR(INDEX(Cleanup_Rules!$K$6:$K$60,MATCH(TRIM(LOWER(Raw_Export!G371)),Cleanup_Rules!$J$6:$J$60,0)),"UNMAPPED"))</f>
        <v/>
      </c>
      <c r="H371" s="0" t="str">
        <f aca="false">IF(A371="","",IFERROR(INDEX(Cleanup_Rules!$N$6:$N$60,MATCH(TRIM(LOWER(Raw_Export!H371)),Cleanup_Rules!$M$6:$M$60,0)),"UNMAPPED"))</f>
        <v/>
      </c>
      <c r="I371" s="35" t="str">
        <f aca="false">IF(OR(A371="",Raw_Export!I371=""),"",Raw_Export!I371)</f>
        <v/>
      </c>
      <c r="J371" s="37" t="str">
        <f aca="false">IF(A371="","",IF(Raw_Export!J371="",0,IF(ISNUMBER(Raw_Export!J371),Raw_Export!J371,VALUE(SUBSTITUTE(SUBSTITUTE(Raw_Export!J371,"$",""),",","")))))</f>
        <v/>
      </c>
      <c r="K371" s="0" t="str">
        <f aca="false">IF(A371="","",IF(COUNTIF($A$6:A371,A371)&gt;1,"Duplicate",""))</f>
        <v/>
      </c>
      <c r="L371" s="0" t="str">
        <f aca="false">IF(A371="","",IF(AND(H371="Completed",I371=""),"No completion date",IF(AND(I371&lt;&gt;"",I371&lt;B371),"Completed before created","")))</f>
        <v/>
      </c>
      <c r="M371" s="0" t="str">
        <f aca="false">IF(A371="","",IF(K371="Duplicate","No","Yes"))</f>
        <v/>
      </c>
      <c r="N371" s="0" t="str">
        <f aca="false">IF(OR(A371="",H371&lt;&gt;"Completed",L371&lt;&gt;""),"",I371-B371)</f>
        <v/>
      </c>
      <c r="O371" s="0" t="str">
        <f aca="false">IF(A371="","",IFERROR(INDEX(Cleanup_Rules!$Q$6:$Q$8,MATCH(F371,Cleanup_Rules!$P$6:$P$8,0)),""))</f>
        <v/>
      </c>
      <c r="P371" s="0" t="str">
        <f aca="false">IF(OR(N371="",O371=""),"",IF(N371&lt;=O371,"Yes","No"))</f>
        <v/>
      </c>
      <c r="Q371" s="0" t="str">
        <f aca="false">IF(A371="","",MID(IF(NOT(EXACT(TRIM(Raw_Export!C371),D371))," · property","")&amp;IF(NOT(EXACT(TRIM(Raw_Export!E371),E371))," · category","")&amp;IF(NOT(EXACT(TRIM(Raw_Export!F371),F371))," · priority","")&amp;IF(NOT(EXACT(TRIM(Raw_Export!G371),G371))," · vendor","")&amp;IF(NOT(EXACT(TRIM(Raw_Export!H371),H371))," · status","")&amp;IF(ISTEXT(Raw_Export!J371)," · cost was text",""),4,200))</f>
        <v/>
      </c>
      <c r="R371" s="0" t="str">
        <f aca="false">IF(A371="","",IF(OR(LEN(Q371)&gt;0,K371&lt;&gt;"",L371&lt;&gt;""),1,0))</f>
        <v/>
      </c>
    </row>
    <row r="372" customFormat="false" ht="15" hidden="false" customHeight="false" outlineLevel="0" collapsed="false">
      <c r="A372" s="0" t="str">
        <f aca="false">IF(Raw_Export!A372="","",Raw_Export!A372)</f>
        <v/>
      </c>
      <c r="B372" s="35" t="str">
        <f aca="false">IF(A372="","",Raw_Export!B372)</f>
        <v/>
      </c>
      <c r="C372" s="36" t="str">
        <f aca="false">IF(A372="","",DATE(YEAR(B372),MONTH(B372),1))</f>
        <v/>
      </c>
      <c r="D372" s="0" t="str">
        <f aca="false">IF(A372="","",IFERROR(INDEX(Cleanup_Rules!$B$6:$B$60,MATCH(TRIM(LOWER(Raw_Export!C372)),Cleanup_Rules!$A$6:$A$60,0)),"UNMAPPED"))</f>
        <v/>
      </c>
      <c r="E372" s="0" t="str">
        <f aca="false">IF(A372="","",IFERROR(INDEX(Cleanup_Rules!$E$6:$E$60,MATCH(TRIM(LOWER(Raw_Export!E372)),Cleanup_Rules!$D$6:$D$60,0)),"UNMAPPED"))</f>
        <v/>
      </c>
      <c r="F372" s="0" t="str">
        <f aca="false">IF(A372="","",IFERROR(INDEX(Cleanup_Rules!$H$6:$H$60,MATCH(TRIM(LOWER(Raw_Export!F372)),Cleanup_Rules!$G$6:$G$60,0)),"UNMAPPED"))</f>
        <v/>
      </c>
      <c r="G372" s="0" t="str">
        <f aca="false">IF(A372="","",IFERROR(INDEX(Cleanup_Rules!$K$6:$K$60,MATCH(TRIM(LOWER(Raw_Export!G372)),Cleanup_Rules!$J$6:$J$60,0)),"UNMAPPED"))</f>
        <v/>
      </c>
      <c r="H372" s="0" t="str">
        <f aca="false">IF(A372="","",IFERROR(INDEX(Cleanup_Rules!$N$6:$N$60,MATCH(TRIM(LOWER(Raw_Export!H372)),Cleanup_Rules!$M$6:$M$60,0)),"UNMAPPED"))</f>
        <v/>
      </c>
      <c r="I372" s="35" t="str">
        <f aca="false">IF(OR(A372="",Raw_Export!I372=""),"",Raw_Export!I372)</f>
        <v/>
      </c>
      <c r="J372" s="37" t="str">
        <f aca="false">IF(A372="","",IF(Raw_Export!J372="",0,IF(ISNUMBER(Raw_Export!J372),Raw_Export!J372,VALUE(SUBSTITUTE(SUBSTITUTE(Raw_Export!J372,"$",""),",","")))))</f>
        <v/>
      </c>
      <c r="K372" s="0" t="str">
        <f aca="false">IF(A372="","",IF(COUNTIF($A$6:A372,A372)&gt;1,"Duplicate",""))</f>
        <v/>
      </c>
      <c r="L372" s="0" t="str">
        <f aca="false">IF(A372="","",IF(AND(H372="Completed",I372=""),"No completion date",IF(AND(I372&lt;&gt;"",I372&lt;B372),"Completed before created","")))</f>
        <v/>
      </c>
      <c r="M372" s="0" t="str">
        <f aca="false">IF(A372="","",IF(K372="Duplicate","No","Yes"))</f>
        <v/>
      </c>
      <c r="N372" s="0" t="str">
        <f aca="false">IF(OR(A372="",H372&lt;&gt;"Completed",L372&lt;&gt;""),"",I372-B372)</f>
        <v/>
      </c>
      <c r="O372" s="0" t="str">
        <f aca="false">IF(A372="","",IFERROR(INDEX(Cleanup_Rules!$Q$6:$Q$8,MATCH(F372,Cleanup_Rules!$P$6:$P$8,0)),""))</f>
        <v/>
      </c>
      <c r="P372" s="0" t="str">
        <f aca="false">IF(OR(N372="",O372=""),"",IF(N372&lt;=O372,"Yes","No"))</f>
        <v/>
      </c>
      <c r="Q372" s="0" t="str">
        <f aca="false">IF(A372="","",MID(IF(NOT(EXACT(TRIM(Raw_Export!C372),D372))," · property","")&amp;IF(NOT(EXACT(TRIM(Raw_Export!E372),E372))," · category","")&amp;IF(NOT(EXACT(TRIM(Raw_Export!F372),F372))," · priority","")&amp;IF(NOT(EXACT(TRIM(Raw_Export!G372),G372))," · vendor","")&amp;IF(NOT(EXACT(TRIM(Raw_Export!H372),H372))," · status","")&amp;IF(ISTEXT(Raw_Export!J372)," · cost was text",""),4,200))</f>
        <v/>
      </c>
      <c r="R372" s="0" t="str">
        <f aca="false">IF(A372="","",IF(OR(LEN(Q372)&gt;0,K372&lt;&gt;"",L372&lt;&gt;""),1,0))</f>
        <v/>
      </c>
    </row>
    <row r="373" customFormat="false" ht="15" hidden="false" customHeight="false" outlineLevel="0" collapsed="false">
      <c r="A373" s="0" t="str">
        <f aca="false">IF(Raw_Export!A373="","",Raw_Export!A373)</f>
        <v/>
      </c>
      <c r="B373" s="35" t="str">
        <f aca="false">IF(A373="","",Raw_Export!B373)</f>
        <v/>
      </c>
      <c r="C373" s="36" t="str">
        <f aca="false">IF(A373="","",DATE(YEAR(B373),MONTH(B373),1))</f>
        <v/>
      </c>
      <c r="D373" s="0" t="str">
        <f aca="false">IF(A373="","",IFERROR(INDEX(Cleanup_Rules!$B$6:$B$60,MATCH(TRIM(LOWER(Raw_Export!C373)),Cleanup_Rules!$A$6:$A$60,0)),"UNMAPPED"))</f>
        <v/>
      </c>
      <c r="E373" s="0" t="str">
        <f aca="false">IF(A373="","",IFERROR(INDEX(Cleanup_Rules!$E$6:$E$60,MATCH(TRIM(LOWER(Raw_Export!E373)),Cleanup_Rules!$D$6:$D$60,0)),"UNMAPPED"))</f>
        <v/>
      </c>
      <c r="F373" s="0" t="str">
        <f aca="false">IF(A373="","",IFERROR(INDEX(Cleanup_Rules!$H$6:$H$60,MATCH(TRIM(LOWER(Raw_Export!F373)),Cleanup_Rules!$G$6:$G$60,0)),"UNMAPPED"))</f>
        <v/>
      </c>
      <c r="G373" s="0" t="str">
        <f aca="false">IF(A373="","",IFERROR(INDEX(Cleanup_Rules!$K$6:$K$60,MATCH(TRIM(LOWER(Raw_Export!G373)),Cleanup_Rules!$J$6:$J$60,0)),"UNMAPPED"))</f>
        <v/>
      </c>
      <c r="H373" s="0" t="str">
        <f aca="false">IF(A373="","",IFERROR(INDEX(Cleanup_Rules!$N$6:$N$60,MATCH(TRIM(LOWER(Raw_Export!H373)),Cleanup_Rules!$M$6:$M$60,0)),"UNMAPPED"))</f>
        <v/>
      </c>
      <c r="I373" s="35" t="str">
        <f aca="false">IF(OR(A373="",Raw_Export!I373=""),"",Raw_Export!I373)</f>
        <v/>
      </c>
      <c r="J373" s="37" t="str">
        <f aca="false">IF(A373="","",IF(Raw_Export!J373="",0,IF(ISNUMBER(Raw_Export!J373),Raw_Export!J373,VALUE(SUBSTITUTE(SUBSTITUTE(Raw_Export!J373,"$",""),",","")))))</f>
        <v/>
      </c>
      <c r="K373" s="0" t="str">
        <f aca="false">IF(A373="","",IF(COUNTIF($A$6:A373,A373)&gt;1,"Duplicate",""))</f>
        <v/>
      </c>
      <c r="L373" s="0" t="str">
        <f aca="false">IF(A373="","",IF(AND(H373="Completed",I373=""),"No completion date",IF(AND(I373&lt;&gt;"",I373&lt;B373),"Completed before created","")))</f>
        <v/>
      </c>
      <c r="M373" s="0" t="str">
        <f aca="false">IF(A373="","",IF(K373="Duplicate","No","Yes"))</f>
        <v/>
      </c>
      <c r="N373" s="0" t="str">
        <f aca="false">IF(OR(A373="",H373&lt;&gt;"Completed",L373&lt;&gt;""),"",I373-B373)</f>
        <v/>
      </c>
      <c r="O373" s="0" t="str">
        <f aca="false">IF(A373="","",IFERROR(INDEX(Cleanup_Rules!$Q$6:$Q$8,MATCH(F373,Cleanup_Rules!$P$6:$P$8,0)),""))</f>
        <v/>
      </c>
      <c r="P373" s="0" t="str">
        <f aca="false">IF(OR(N373="",O373=""),"",IF(N373&lt;=O373,"Yes","No"))</f>
        <v/>
      </c>
      <c r="Q373" s="0" t="str">
        <f aca="false">IF(A373="","",MID(IF(NOT(EXACT(TRIM(Raw_Export!C373),D373))," · property","")&amp;IF(NOT(EXACT(TRIM(Raw_Export!E373),E373))," · category","")&amp;IF(NOT(EXACT(TRIM(Raw_Export!F373),F373))," · priority","")&amp;IF(NOT(EXACT(TRIM(Raw_Export!G373),G373))," · vendor","")&amp;IF(NOT(EXACT(TRIM(Raw_Export!H373),H373))," · status","")&amp;IF(ISTEXT(Raw_Export!J373)," · cost was text",""),4,200))</f>
        <v/>
      </c>
      <c r="R373" s="0" t="str">
        <f aca="false">IF(A373="","",IF(OR(LEN(Q373)&gt;0,K373&lt;&gt;"",L373&lt;&gt;""),1,0))</f>
        <v/>
      </c>
    </row>
    <row r="374" customFormat="false" ht="15" hidden="false" customHeight="false" outlineLevel="0" collapsed="false">
      <c r="A374" s="0" t="str">
        <f aca="false">IF(Raw_Export!A374="","",Raw_Export!A374)</f>
        <v/>
      </c>
      <c r="B374" s="35" t="str">
        <f aca="false">IF(A374="","",Raw_Export!B374)</f>
        <v/>
      </c>
      <c r="C374" s="36" t="str">
        <f aca="false">IF(A374="","",DATE(YEAR(B374),MONTH(B374),1))</f>
        <v/>
      </c>
      <c r="D374" s="0" t="str">
        <f aca="false">IF(A374="","",IFERROR(INDEX(Cleanup_Rules!$B$6:$B$60,MATCH(TRIM(LOWER(Raw_Export!C374)),Cleanup_Rules!$A$6:$A$60,0)),"UNMAPPED"))</f>
        <v/>
      </c>
      <c r="E374" s="0" t="str">
        <f aca="false">IF(A374="","",IFERROR(INDEX(Cleanup_Rules!$E$6:$E$60,MATCH(TRIM(LOWER(Raw_Export!E374)),Cleanup_Rules!$D$6:$D$60,0)),"UNMAPPED"))</f>
        <v/>
      </c>
      <c r="F374" s="0" t="str">
        <f aca="false">IF(A374="","",IFERROR(INDEX(Cleanup_Rules!$H$6:$H$60,MATCH(TRIM(LOWER(Raw_Export!F374)),Cleanup_Rules!$G$6:$G$60,0)),"UNMAPPED"))</f>
        <v/>
      </c>
      <c r="G374" s="0" t="str">
        <f aca="false">IF(A374="","",IFERROR(INDEX(Cleanup_Rules!$K$6:$K$60,MATCH(TRIM(LOWER(Raw_Export!G374)),Cleanup_Rules!$J$6:$J$60,0)),"UNMAPPED"))</f>
        <v/>
      </c>
      <c r="H374" s="0" t="str">
        <f aca="false">IF(A374="","",IFERROR(INDEX(Cleanup_Rules!$N$6:$N$60,MATCH(TRIM(LOWER(Raw_Export!H374)),Cleanup_Rules!$M$6:$M$60,0)),"UNMAPPED"))</f>
        <v/>
      </c>
      <c r="I374" s="35" t="str">
        <f aca="false">IF(OR(A374="",Raw_Export!I374=""),"",Raw_Export!I374)</f>
        <v/>
      </c>
      <c r="J374" s="37" t="str">
        <f aca="false">IF(A374="","",IF(Raw_Export!J374="",0,IF(ISNUMBER(Raw_Export!J374),Raw_Export!J374,VALUE(SUBSTITUTE(SUBSTITUTE(Raw_Export!J374,"$",""),",","")))))</f>
        <v/>
      </c>
      <c r="K374" s="0" t="str">
        <f aca="false">IF(A374="","",IF(COUNTIF($A$6:A374,A374)&gt;1,"Duplicate",""))</f>
        <v/>
      </c>
      <c r="L374" s="0" t="str">
        <f aca="false">IF(A374="","",IF(AND(H374="Completed",I374=""),"No completion date",IF(AND(I374&lt;&gt;"",I374&lt;B374),"Completed before created","")))</f>
        <v/>
      </c>
      <c r="M374" s="0" t="str">
        <f aca="false">IF(A374="","",IF(K374="Duplicate","No","Yes"))</f>
        <v/>
      </c>
      <c r="N374" s="0" t="str">
        <f aca="false">IF(OR(A374="",H374&lt;&gt;"Completed",L374&lt;&gt;""),"",I374-B374)</f>
        <v/>
      </c>
      <c r="O374" s="0" t="str">
        <f aca="false">IF(A374="","",IFERROR(INDEX(Cleanup_Rules!$Q$6:$Q$8,MATCH(F374,Cleanup_Rules!$P$6:$P$8,0)),""))</f>
        <v/>
      </c>
      <c r="P374" s="0" t="str">
        <f aca="false">IF(OR(N374="",O374=""),"",IF(N374&lt;=O374,"Yes","No"))</f>
        <v/>
      </c>
      <c r="Q374" s="0" t="str">
        <f aca="false">IF(A374="","",MID(IF(NOT(EXACT(TRIM(Raw_Export!C374),D374))," · property","")&amp;IF(NOT(EXACT(TRIM(Raw_Export!E374),E374))," · category","")&amp;IF(NOT(EXACT(TRIM(Raw_Export!F374),F374))," · priority","")&amp;IF(NOT(EXACT(TRIM(Raw_Export!G374),G374))," · vendor","")&amp;IF(NOT(EXACT(TRIM(Raw_Export!H374),H374))," · status","")&amp;IF(ISTEXT(Raw_Export!J374)," · cost was text",""),4,200))</f>
        <v/>
      </c>
      <c r="R374" s="0" t="str">
        <f aca="false">IF(A374="","",IF(OR(LEN(Q374)&gt;0,K374&lt;&gt;"",L374&lt;&gt;""),1,0))</f>
        <v/>
      </c>
    </row>
    <row r="375" customFormat="false" ht="15" hidden="false" customHeight="false" outlineLevel="0" collapsed="false">
      <c r="A375" s="0" t="str">
        <f aca="false">IF(Raw_Export!A375="","",Raw_Export!A375)</f>
        <v/>
      </c>
      <c r="B375" s="35" t="str">
        <f aca="false">IF(A375="","",Raw_Export!B375)</f>
        <v/>
      </c>
      <c r="C375" s="36" t="str">
        <f aca="false">IF(A375="","",DATE(YEAR(B375),MONTH(B375),1))</f>
        <v/>
      </c>
      <c r="D375" s="0" t="str">
        <f aca="false">IF(A375="","",IFERROR(INDEX(Cleanup_Rules!$B$6:$B$60,MATCH(TRIM(LOWER(Raw_Export!C375)),Cleanup_Rules!$A$6:$A$60,0)),"UNMAPPED"))</f>
        <v/>
      </c>
      <c r="E375" s="0" t="str">
        <f aca="false">IF(A375="","",IFERROR(INDEX(Cleanup_Rules!$E$6:$E$60,MATCH(TRIM(LOWER(Raw_Export!E375)),Cleanup_Rules!$D$6:$D$60,0)),"UNMAPPED"))</f>
        <v/>
      </c>
      <c r="F375" s="0" t="str">
        <f aca="false">IF(A375="","",IFERROR(INDEX(Cleanup_Rules!$H$6:$H$60,MATCH(TRIM(LOWER(Raw_Export!F375)),Cleanup_Rules!$G$6:$G$60,0)),"UNMAPPED"))</f>
        <v/>
      </c>
      <c r="G375" s="0" t="str">
        <f aca="false">IF(A375="","",IFERROR(INDEX(Cleanup_Rules!$K$6:$K$60,MATCH(TRIM(LOWER(Raw_Export!G375)),Cleanup_Rules!$J$6:$J$60,0)),"UNMAPPED"))</f>
        <v/>
      </c>
      <c r="H375" s="0" t="str">
        <f aca="false">IF(A375="","",IFERROR(INDEX(Cleanup_Rules!$N$6:$N$60,MATCH(TRIM(LOWER(Raw_Export!H375)),Cleanup_Rules!$M$6:$M$60,0)),"UNMAPPED"))</f>
        <v/>
      </c>
      <c r="I375" s="35" t="str">
        <f aca="false">IF(OR(A375="",Raw_Export!I375=""),"",Raw_Export!I375)</f>
        <v/>
      </c>
      <c r="J375" s="37" t="str">
        <f aca="false">IF(A375="","",IF(Raw_Export!J375="",0,IF(ISNUMBER(Raw_Export!J375),Raw_Export!J375,VALUE(SUBSTITUTE(SUBSTITUTE(Raw_Export!J375,"$",""),",","")))))</f>
        <v/>
      </c>
      <c r="K375" s="0" t="str">
        <f aca="false">IF(A375="","",IF(COUNTIF($A$6:A375,A375)&gt;1,"Duplicate",""))</f>
        <v/>
      </c>
      <c r="L375" s="0" t="str">
        <f aca="false">IF(A375="","",IF(AND(H375="Completed",I375=""),"No completion date",IF(AND(I375&lt;&gt;"",I375&lt;B375),"Completed before created","")))</f>
        <v/>
      </c>
      <c r="M375" s="0" t="str">
        <f aca="false">IF(A375="","",IF(K375="Duplicate","No","Yes"))</f>
        <v/>
      </c>
      <c r="N375" s="0" t="str">
        <f aca="false">IF(OR(A375="",H375&lt;&gt;"Completed",L375&lt;&gt;""),"",I375-B375)</f>
        <v/>
      </c>
      <c r="O375" s="0" t="str">
        <f aca="false">IF(A375="","",IFERROR(INDEX(Cleanup_Rules!$Q$6:$Q$8,MATCH(F375,Cleanup_Rules!$P$6:$P$8,0)),""))</f>
        <v/>
      </c>
      <c r="P375" s="0" t="str">
        <f aca="false">IF(OR(N375="",O375=""),"",IF(N375&lt;=O375,"Yes","No"))</f>
        <v/>
      </c>
      <c r="Q375" s="0" t="str">
        <f aca="false">IF(A375="","",MID(IF(NOT(EXACT(TRIM(Raw_Export!C375),D375))," · property","")&amp;IF(NOT(EXACT(TRIM(Raw_Export!E375),E375))," · category","")&amp;IF(NOT(EXACT(TRIM(Raw_Export!F375),F375))," · priority","")&amp;IF(NOT(EXACT(TRIM(Raw_Export!G375),G375))," · vendor","")&amp;IF(NOT(EXACT(TRIM(Raw_Export!H375),H375))," · status","")&amp;IF(ISTEXT(Raw_Export!J375)," · cost was text",""),4,200))</f>
        <v/>
      </c>
      <c r="R375" s="0" t="str">
        <f aca="false">IF(A375="","",IF(OR(LEN(Q375)&gt;0,K375&lt;&gt;"",L375&lt;&gt;""),1,0))</f>
        <v/>
      </c>
    </row>
    <row r="376" customFormat="false" ht="15" hidden="false" customHeight="false" outlineLevel="0" collapsed="false">
      <c r="A376" s="0" t="str">
        <f aca="false">IF(Raw_Export!A376="","",Raw_Export!A376)</f>
        <v/>
      </c>
      <c r="B376" s="35" t="str">
        <f aca="false">IF(A376="","",Raw_Export!B376)</f>
        <v/>
      </c>
      <c r="C376" s="36" t="str">
        <f aca="false">IF(A376="","",DATE(YEAR(B376),MONTH(B376),1))</f>
        <v/>
      </c>
      <c r="D376" s="0" t="str">
        <f aca="false">IF(A376="","",IFERROR(INDEX(Cleanup_Rules!$B$6:$B$60,MATCH(TRIM(LOWER(Raw_Export!C376)),Cleanup_Rules!$A$6:$A$60,0)),"UNMAPPED"))</f>
        <v/>
      </c>
      <c r="E376" s="0" t="str">
        <f aca="false">IF(A376="","",IFERROR(INDEX(Cleanup_Rules!$E$6:$E$60,MATCH(TRIM(LOWER(Raw_Export!E376)),Cleanup_Rules!$D$6:$D$60,0)),"UNMAPPED"))</f>
        <v/>
      </c>
      <c r="F376" s="0" t="str">
        <f aca="false">IF(A376="","",IFERROR(INDEX(Cleanup_Rules!$H$6:$H$60,MATCH(TRIM(LOWER(Raw_Export!F376)),Cleanup_Rules!$G$6:$G$60,0)),"UNMAPPED"))</f>
        <v/>
      </c>
      <c r="G376" s="0" t="str">
        <f aca="false">IF(A376="","",IFERROR(INDEX(Cleanup_Rules!$K$6:$K$60,MATCH(TRIM(LOWER(Raw_Export!G376)),Cleanup_Rules!$J$6:$J$60,0)),"UNMAPPED"))</f>
        <v/>
      </c>
      <c r="H376" s="0" t="str">
        <f aca="false">IF(A376="","",IFERROR(INDEX(Cleanup_Rules!$N$6:$N$60,MATCH(TRIM(LOWER(Raw_Export!H376)),Cleanup_Rules!$M$6:$M$60,0)),"UNMAPPED"))</f>
        <v/>
      </c>
      <c r="I376" s="35" t="str">
        <f aca="false">IF(OR(A376="",Raw_Export!I376=""),"",Raw_Export!I376)</f>
        <v/>
      </c>
      <c r="J376" s="37" t="str">
        <f aca="false">IF(A376="","",IF(Raw_Export!J376="",0,IF(ISNUMBER(Raw_Export!J376),Raw_Export!J376,VALUE(SUBSTITUTE(SUBSTITUTE(Raw_Export!J376,"$",""),",","")))))</f>
        <v/>
      </c>
      <c r="K376" s="0" t="str">
        <f aca="false">IF(A376="","",IF(COUNTIF($A$6:A376,A376)&gt;1,"Duplicate",""))</f>
        <v/>
      </c>
      <c r="L376" s="0" t="str">
        <f aca="false">IF(A376="","",IF(AND(H376="Completed",I376=""),"No completion date",IF(AND(I376&lt;&gt;"",I376&lt;B376),"Completed before created","")))</f>
        <v/>
      </c>
      <c r="M376" s="0" t="str">
        <f aca="false">IF(A376="","",IF(K376="Duplicate","No","Yes"))</f>
        <v/>
      </c>
      <c r="N376" s="0" t="str">
        <f aca="false">IF(OR(A376="",H376&lt;&gt;"Completed",L376&lt;&gt;""),"",I376-B376)</f>
        <v/>
      </c>
      <c r="O376" s="0" t="str">
        <f aca="false">IF(A376="","",IFERROR(INDEX(Cleanup_Rules!$Q$6:$Q$8,MATCH(F376,Cleanup_Rules!$P$6:$P$8,0)),""))</f>
        <v/>
      </c>
      <c r="P376" s="0" t="str">
        <f aca="false">IF(OR(N376="",O376=""),"",IF(N376&lt;=O376,"Yes","No"))</f>
        <v/>
      </c>
      <c r="Q376" s="0" t="str">
        <f aca="false">IF(A376="","",MID(IF(NOT(EXACT(TRIM(Raw_Export!C376),D376))," · property","")&amp;IF(NOT(EXACT(TRIM(Raw_Export!E376),E376))," · category","")&amp;IF(NOT(EXACT(TRIM(Raw_Export!F376),F376))," · priority","")&amp;IF(NOT(EXACT(TRIM(Raw_Export!G376),G376))," · vendor","")&amp;IF(NOT(EXACT(TRIM(Raw_Export!H376),H376))," · status","")&amp;IF(ISTEXT(Raw_Export!J376)," · cost was text",""),4,200))</f>
        <v/>
      </c>
      <c r="R376" s="0" t="str">
        <f aca="false">IF(A376="","",IF(OR(LEN(Q376)&gt;0,K376&lt;&gt;"",L376&lt;&gt;""),1,0))</f>
        <v/>
      </c>
    </row>
    <row r="377" customFormat="false" ht="15" hidden="false" customHeight="false" outlineLevel="0" collapsed="false">
      <c r="A377" s="0" t="str">
        <f aca="false">IF(Raw_Export!A377="","",Raw_Export!A377)</f>
        <v/>
      </c>
      <c r="B377" s="35" t="str">
        <f aca="false">IF(A377="","",Raw_Export!B377)</f>
        <v/>
      </c>
      <c r="C377" s="36" t="str">
        <f aca="false">IF(A377="","",DATE(YEAR(B377),MONTH(B377),1))</f>
        <v/>
      </c>
      <c r="D377" s="0" t="str">
        <f aca="false">IF(A377="","",IFERROR(INDEX(Cleanup_Rules!$B$6:$B$60,MATCH(TRIM(LOWER(Raw_Export!C377)),Cleanup_Rules!$A$6:$A$60,0)),"UNMAPPED"))</f>
        <v/>
      </c>
      <c r="E377" s="0" t="str">
        <f aca="false">IF(A377="","",IFERROR(INDEX(Cleanup_Rules!$E$6:$E$60,MATCH(TRIM(LOWER(Raw_Export!E377)),Cleanup_Rules!$D$6:$D$60,0)),"UNMAPPED"))</f>
        <v/>
      </c>
      <c r="F377" s="0" t="str">
        <f aca="false">IF(A377="","",IFERROR(INDEX(Cleanup_Rules!$H$6:$H$60,MATCH(TRIM(LOWER(Raw_Export!F377)),Cleanup_Rules!$G$6:$G$60,0)),"UNMAPPED"))</f>
        <v/>
      </c>
      <c r="G377" s="0" t="str">
        <f aca="false">IF(A377="","",IFERROR(INDEX(Cleanup_Rules!$K$6:$K$60,MATCH(TRIM(LOWER(Raw_Export!G377)),Cleanup_Rules!$J$6:$J$60,0)),"UNMAPPED"))</f>
        <v/>
      </c>
      <c r="H377" s="0" t="str">
        <f aca="false">IF(A377="","",IFERROR(INDEX(Cleanup_Rules!$N$6:$N$60,MATCH(TRIM(LOWER(Raw_Export!H377)),Cleanup_Rules!$M$6:$M$60,0)),"UNMAPPED"))</f>
        <v/>
      </c>
      <c r="I377" s="35" t="str">
        <f aca="false">IF(OR(A377="",Raw_Export!I377=""),"",Raw_Export!I377)</f>
        <v/>
      </c>
      <c r="J377" s="37" t="str">
        <f aca="false">IF(A377="","",IF(Raw_Export!J377="",0,IF(ISNUMBER(Raw_Export!J377),Raw_Export!J377,VALUE(SUBSTITUTE(SUBSTITUTE(Raw_Export!J377,"$",""),",","")))))</f>
        <v/>
      </c>
      <c r="K377" s="0" t="str">
        <f aca="false">IF(A377="","",IF(COUNTIF($A$6:A377,A377)&gt;1,"Duplicate",""))</f>
        <v/>
      </c>
      <c r="L377" s="0" t="str">
        <f aca="false">IF(A377="","",IF(AND(H377="Completed",I377=""),"No completion date",IF(AND(I377&lt;&gt;"",I377&lt;B377),"Completed before created","")))</f>
        <v/>
      </c>
      <c r="M377" s="0" t="str">
        <f aca="false">IF(A377="","",IF(K377="Duplicate","No","Yes"))</f>
        <v/>
      </c>
      <c r="N377" s="0" t="str">
        <f aca="false">IF(OR(A377="",H377&lt;&gt;"Completed",L377&lt;&gt;""),"",I377-B377)</f>
        <v/>
      </c>
      <c r="O377" s="0" t="str">
        <f aca="false">IF(A377="","",IFERROR(INDEX(Cleanup_Rules!$Q$6:$Q$8,MATCH(F377,Cleanup_Rules!$P$6:$P$8,0)),""))</f>
        <v/>
      </c>
      <c r="P377" s="0" t="str">
        <f aca="false">IF(OR(N377="",O377=""),"",IF(N377&lt;=O377,"Yes","No"))</f>
        <v/>
      </c>
      <c r="Q377" s="0" t="str">
        <f aca="false">IF(A377="","",MID(IF(NOT(EXACT(TRIM(Raw_Export!C377),D377))," · property","")&amp;IF(NOT(EXACT(TRIM(Raw_Export!E377),E377))," · category","")&amp;IF(NOT(EXACT(TRIM(Raw_Export!F377),F377))," · priority","")&amp;IF(NOT(EXACT(TRIM(Raw_Export!G377),G377))," · vendor","")&amp;IF(NOT(EXACT(TRIM(Raw_Export!H377),H377))," · status","")&amp;IF(ISTEXT(Raw_Export!J377)," · cost was text",""),4,200))</f>
        <v/>
      </c>
      <c r="R377" s="0" t="str">
        <f aca="false">IF(A377="","",IF(OR(LEN(Q377)&gt;0,K377&lt;&gt;"",L377&lt;&gt;""),1,0))</f>
        <v/>
      </c>
    </row>
    <row r="378" customFormat="false" ht="15" hidden="false" customHeight="false" outlineLevel="0" collapsed="false">
      <c r="A378" s="0" t="str">
        <f aca="false">IF(Raw_Export!A378="","",Raw_Export!A378)</f>
        <v/>
      </c>
      <c r="B378" s="35" t="str">
        <f aca="false">IF(A378="","",Raw_Export!B378)</f>
        <v/>
      </c>
      <c r="C378" s="36" t="str">
        <f aca="false">IF(A378="","",DATE(YEAR(B378),MONTH(B378),1))</f>
        <v/>
      </c>
      <c r="D378" s="0" t="str">
        <f aca="false">IF(A378="","",IFERROR(INDEX(Cleanup_Rules!$B$6:$B$60,MATCH(TRIM(LOWER(Raw_Export!C378)),Cleanup_Rules!$A$6:$A$60,0)),"UNMAPPED"))</f>
        <v/>
      </c>
      <c r="E378" s="0" t="str">
        <f aca="false">IF(A378="","",IFERROR(INDEX(Cleanup_Rules!$E$6:$E$60,MATCH(TRIM(LOWER(Raw_Export!E378)),Cleanup_Rules!$D$6:$D$60,0)),"UNMAPPED"))</f>
        <v/>
      </c>
      <c r="F378" s="0" t="str">
        <f aca="false">IF(A378="","",IFERROR(INDEX(Cleanup_Rules!$H$6:$H$60,MATCH(TRIM(LOWER(Raw_Export!F378)),Cleanup_Rules!$G$6:$G$60,0)),"UNMAPPED"))</f>
        <v/>
      </c>
      <c r="G378" s="0" t="str">
        <f aca="false">IF(A378="","",IFERROR(INDEX(Cleanup_Rules!$K$6:$K$60,MATCH(TRIM(LOWER(Raw_Export!G378)),Cleanup_Rules!$J$6:$J$60,0)),"UNMAPPED"))</f>
        <v/>
      </c>
      <c r="H378" s="0" t="str">
        <f aca="false">IF(A378="","",IFERROR(INDEX(Cleanup_Rules!$N$6:$N$60,MATCH(TRIM(LOWER(Raw_Export!H378)),Cleanup_Rules!$M$6:$M$60,0)),"UNMAPPED"))</f>
        <v/>
      </c>
      <c r="I378" s="35" t="str">
        <f aca="false">IF(OR(A378="",Raw_Export!I378=""),"",Raw_Export!I378)</f>
        <v/>
      </c>
      <c r="J378" s="37" t="str">
        <f aca="false">IF(A378="","",IF(Raw_Export!J378="",0,IF(ISNUMBER(Raw_Export!J378),Raw_Export!J378,VALUE(SUBSTITUTE(SUBSTITUTE(Raw_Export!J378,"$",""),",","")))))</f>
        <v/>
      </c>
      <c r="K378" s="0" t="str">
        <f aca="false">IF(A378="","",IF(COUNTIF($A$6:A378,A378)&gt;1,"Duplicate",""))</f>
        <v/>
      </c>
      <c r="L378" s="0" t="str">
        <f aca="false">IF(A378="","",IF(AND(H378="Completed",I378=""),"No completion date",IF(AND(I378&lt;&gt;"",I378&lt;B378),"Completed before created","")))</f>
        <v/>
      </c>
      <c r="M378" s="0" t="str">
        <f aca="false">IF(A378="","",IF(K378="Duplicate","No","Yes"))</f>
        <v/>
      </c>
      <c r="N378" s="0" t="str">
        <f aca="false">IF(OR(A378="",H378&lt;&gt;"Completed",L378&lt;&gt;""),"",I378-B378)</f>
        <v/>
      </c>
      <c r="O378" s="0" t="str">
        <f aca="false">IF(A378="","",IFERROR(INDEX(Cleanup_Rules!$Q$6:$Q$8,MATCH(F378,Cleanup_Rules!$P$6:$P$8,0)),""))</f>
        <v/>
      </c>
      <c r="P378" s="0" t="str">
        <f aca="false">IF(OR(N378="",O378=""),"",IF(N378&lt;=O378,"Yes","No"))</f>
        <v/>
      </c>
      <c r="Q378" s="0" t="str">
        <f aca="false">IF(A378="","",MID(IF(NOT(EXACT(TRIM(Raw_Export!C378),D378))," · property","")&amp;IF(NOT(EXACT(TRIM(Raw_Export!E378),E378))," · category","")&amp;IF(NOT(EXACT(TRIM(Raw_Export!F378),F378))," · priority","")&amp;IF(NOT(EXACT(TRIM(Raw_Export!G378),G378))," · vendor","")&amp;IF(NOT(EXACT(TRIM(Raw_Export!H378),H378))," · status","")&amp;IF(ISTEXT(Raw_Export!J378)," · cost was text",""),4,200))</f>
        <v/>
      </c>
      <c r="R378" s="0" t="str">
        <f aca="false">IF(A378="","",IF(OR(LEN(Q378)&gt;0,K378&lt;&gt;"",L378&lt;&gt;""),1,0))</f>
        <v/>
      </c>
    </row>
    <row r="379" customFormat="false" ht="15" hidden="false" customHeight="false" outlineLevel="0" collapsed="false">
      <c r="A379" s="0" t="str">
        <f aca="false">IF(Raw_Export!A379="","",Raw_Export!A379)</f>
        <v/>
      </c>
      <c r="B379" s="35" t="str">
        <f aca="false">IF(A379="","",Raw_Export!B379)</f>
        <v/>
      </c>
      <c r="C379" s="36" t="str">
        <f aca="false">IF(A379="","",DATE(YEAR(B379),MONTH(B379),1))</f>
        <v/>
      </c>
      <c r="D379" s="0" t="str">
        <f aca="false">IF(A379="","",IFERROR(INDEX(Cleanup_Rules!$B$6:$B$60,MATCH(TRIM(LOWER(Raw_Export!C379)),Cleanup_Rules!$A$6:$A$60,0)),"UNMAPPED"))</f>
        <v/>
      </c>
      <c r="E379" s="0" t="str">
        <f aca="false">IF(A379="","",IFERROR(INDEX(Cleanup_Rules!$E$6:$E$60,MATCH(TRIM(LOWER(Raw_Export!E379)),Cleanup_Rules!$D$6:$D$60,0)),"UNMAPPED"))</f>
        <v/>
      </c>
      <c r="F379" s="0" t="str">
        <f aca="false">IF(A379="","",IFERROR(INDEX(Cleanup_Rules!$H$6:$H$60,MATCH(TRIM(LOWER(Raw_Export!F379)),Cleanup_Rules!$G$6:$G$60,0)),"UNMAPPED"))</f>
        <v/>
      </c>
      <c r="G379" s="0" t="str">
        <f aca="false">IF(A379="","",IFERROR(INDEX(Cleanup_Rules!$K$6:$K$60,MATCH(TRIM(LOWER(Raw_Export!G379)),Cleanup_Rules!$J$6:$J$60,0)),"UNMAPPED"))</f>
        <v/>
      </c>
      <c r="H379" s="0" t="str">
        <f aca="false">IF(A379="","",IFERROR(INDEX(Cleanup_Rules!$N$6:$N$60,MATCH(TRIM(LOWER(Raw_Export!H379)),Cleanup_Rules!$M$6:$M$60,0)),"UNMAPPED"))</f>
        <v/>
      </c>
      <c r="I379" s="35" t="str">
        <f aca="false">IF(OR(A379="",Raw_Export!I379=""),"",Raw_Export!I379)</f>
        <v/>
      </c>
      <c r="J379" s="37" t="str">
        <f aca="false">IF(A379="","",IF(Raw_Export!J379="",0,IF(ISNUMBER(Raw_Export!J379),Raw_Export!J379,VALUE(SUBSTITUTE(SUBSTITUTE(Raw_Export!J379,"$",""),",","")))))</f>
        <v/>
      </c>
      <c r="K379" s="0" t="str">
        <f aca="false">IF(A379="","",IF(COUNTIF($A$6:A379,A379)&gt;1,"Duplicate",""))</f>
        <v/>
      </c>
      <c r="L379" s="0" t="str">
        <f aca="false">IF(A379="","",IF(AND(H379="Completed",I379=""),"No completion date",IF(AND(I379&lt;&gt;"",I379&lt;B379),"Completed before created","")))</f>
        <v/>
      </c>
      <c r="M379" s="0" t="str">
        <f aca="false">IF(A379="","",IF(K379="Duplicate","No","Yes"))</f>
        <v/>
      </c>
      <c r="N379" s="0" t="str">
        <f aca="false">IF(OR(A379="",H379&lt;&gt;"Completed",L379&lt;&gt;""),"",I379-B379)</f>
        <v/>
      </c>
      <c r="O379" s="0" t="str">
        <f aca="false">IF(A379="","",IFERROR(INDEX(Cleanup_Rules!$Q$6:$Q$8,MATCH(F379,Cleanup_Rules!$P$6:$P$8,0)),""))</f>
        <v/>
      </c>
      <c r="P379" s="0" t="str">
        <f aca="false">IF(OR(N379="",O379=""),"",IF(N379&lt;=O379,"Yes","No"))</f>
        <v/>
      </c>
      <c r="Q379" s="0" t="str">
        <f aca="false">IF(A379="","",MID(IF(NOT(EXACT(TRIM(Raw_Export!C379),D379))," · property","")&amp;IF(NOT(EXACT(TRIM(Raw_Export!E379),E379))," · category","")&amp;IF(NOT(EXACT(TRIM(Raw_Export!F379),F379))," · priority","")&amp;IF(NOT(EXACT(TRIM(Raw_Export!G379),G379))," · vendor","")&amp;IF(NOT(EXACT(TRIM(Raw_Export!H379),H379))," · status","")&amp;IF(ISTEXT(Raw_Export!J379)," · cost was text",""),4,200))</f>
        <v/>
      </c>
      <c r="R379" s="0" t="str">
        <f aca="false">IF(A379="","",IF(OR(LEN(Q379)&gt;0,K379&lt;&gt;"",L379&lt;&gt;""),1,0))</f>
        <v/>
      </c>
    </row>
    <row r="380" customFormat="false" ht="15" hidden="false" customHeight="false" outlineLevel="0" collapsed="false">
      <c r="A380" s="0" t="str">
        <f aca="false">IF(Raw_Export!A380="","",Raw_Export!A380)</f>
        <v/>
      </c>
      <c r="B380" s="35" t="str">
        <f aca="false">IF(A380="","",Raw_Export!B380)</f>
        <v/>
      </c>
      <c r="C380" s="36" t="str">
        <f aca="false">IF(A380="","",DATE(YEAR(B380),MONTH(B380),1))</f>
        <v/>
      </c>
      <c r="D380" s="0" t="str">
        <f aca="false">IF(A380="","",IFERROR(INDEX(Cleanup_Rules!$B$6:$B$60,MATCH(TRIM(LOWER(Raw_Export!C380)),Cleanup_Rules!$A$6:$A$60,0)),"UNMAPPED"))</f>
        <v/>
      </c>
      <c r="E380" s="0" t="str">
        <f aca="false">IF(A380="","",IFERROR(INDEX(Cleanup_Rules!$E$6:$E$60,MATCH(TRIM(LOWER(Raw_Export!E380)),Cleanup_Rules!$D$6:$D$60,0)),"UNMAPPED"))</f>
        <v/>
      </c>
      <c r="F380" s="0" t="str">
        <f aca="false">IF(A380="","",IFERROR(INDEX(Cleanup_Rules!$H$6:$H$60,MATCH(TRIM(LOWER(Raw_Export!F380)),Cleanup_Rules!$G$6:$G$60,0)),"UNMAPPED"))</f>
        <v/>
      </c>
      <c r="G380" s="0" t="str">
        <f aca="false">IF(A380="","",IFERROR(INDEX(Cleanup_Rules!$K$6:$K$60,MATCH(TRIM(LOWER(Raw_Export!G380)),Cleanup_Rules!$J$6:$J$60,0)),"UNMAPPED"))</f>
        <v/>
      </c>
      <c r="H380" s="0" t="str">
        <f aca="false">IF(A380="","",IFERROR(INDEX(Cleanup_Rules!$N$6:$N$60,MATCH(TRIM(LOWER(Raw_Export!H380)),Cleanup_Rules!$M$6:$M$60,0)),"UNMAPPED"))</f>
        <v/>
      </c>
      <c r="I380" s="35" t="str">
        <f aca="false">IF(OR(A380="",Raw_Export!I380=""),"",Raw_Export!I380)</f>
        <v/>
      </c>
      <c r="J380" s="37" t="str">
        <f aca="false">IF(A380="","",IF(Raw_Export!J380="",0,IF(ISNUMBER(Raw_Export!J380),Raw_Export!J380,VALUE(SUBSTITUTE(SUBSTITUTE(Raw_Export!J380,"$",""),",","")))))</f>
        <v/>
      </c>
      <c r="K380" s="0" t="str">
        <f aca="false">IF(A380="","",IF(COUNTIF($A$6:A380,A380)&gt;1,"Duplicate",""))</f>
        <v/>
      </c>
      <c r="L380" s="0" t="str">
        <f aca="false">IF(A380="","",IF(AND(H380="Completed",I380=""),"No completion date",IF(AND(I380&lt;&gt;"",I380&lt;B380),"Completed before created","")))</f>
        <v/>
      </c>
      <c r="M380" s="0" t="str">
        <f aca="false">IF(A380="","",IF(K380="Duplicate","No","Yes"))</f>
        <v/>
      </c>
      <c r="N380" s="0" t="str">
        <f aca="false">IF(OR(A380="",H380&lt;&gt;"Completed",L380&lt;&gt;""),"",I380-B380)</f>
        <v/>
      </c>
      <c r="O380" s="0" t="str">
        <f aca="false">IF(A380="","",IFERROR(INDEX(Cleanup_Rules!$Q$6:$Q$8,MATCH(F380,Cleanup_Rules!$P$6:$P$8,0)),""))</f>
        <v/>
      </c>
      <c r="P380" s="0" t="str">
        <f aca="false">IF(OR(N380="",O380=""),"",IF(N380&lt;=O380,"Yes","No"))</f>
        <v/>
      </c>
      <c r="Q380" s="0" t="str">
        <f aca="false">IF(A380="","",MID(IF(NOT(EXACT(TRIM(Raw_Export!C380),D380))," · property","")&amp;IF(NOT(EXACT(TRIM(Raw_Export!E380),E380))," · category","")&amp;IF(NOT(EXACT(TRIM(Raw_Export!F380),F380))," · priority","")&amp;IF(NOT(EXACT(TRIM(Raw_Export!G380),G380))," · vendor","")&amp;IF(NOT(EXACT(TRIM(Raw_Export!H380),H380))," · status","")&amp;IF(ISTEXT(Raw_Export!J380)," · cost was text",""),4,200))</f>
        <v/>
      </c>
      <c r="R380" s="0" t="str">
        <f aca="false">IF(A380="","",IF(OR(LEN(Q380)&gt;0,K380&lt;&gt;"",L380&lt;&gt;""),1,0))</f>
        <v/>
      </c>
    </row>
    <row r="381" customFormat="false" ht="15" hidden="false" customHeight="false" outlineLevel="0" collapsed="false">
      <c r="A381" s="0" t="str">
        <f aca="false">IF(Raw_Export!A381="","",Raw_Export!A381)</f>
        <v/>
      </c>
      <c r="B381" s="35" t="str">
        <f aca="false">IF(A381="","",Raw_Export!B381)</f>
        <v/>
      </c>
      <c r="C381" s="36" t="str">
        <f aca="false">IF(A381="","",DATE(YEAR(B381),MONTH(B381),1))</f>
        <v/>
      </c>
      <c r="D381" s="0" t="str">
        <f aca="false">IF(A381="","",IFERROR(INDEX(Cleanup_Rules!$B$6:$B$60,MATCH(TRIM(LOWER(Raw_Export!C381)),Cleanup_Rules!$A$6:$A$60,0)),"UNMAPPED"))</f>
        <v/>
      </c>
      <c r="E381" s="0" t="str">
        <f aca="false">IF(A381="","",IFERROR(INDEX(Cleanup_Rules!$E$6:$E$60,MATCH(TRIM(LOWER(Raw_Export!E381)),Cleanup_Rules!$D$6:$D$60,0)),"UNMAPPED"))</f>
        <v/>
      </c>
      <c r="F381" s="0" t="str">
        <f aca="false">IF(A381="","",IFERROR(INDEX(Cleanup_Rules!$H$6:$H$60,MATCH(TRIM(LOWER(Raw_Export!F381)),Cleanup_Rules!$G$6:$G$60,0)),"UNMAPPED"))</f>
        <v/>
      </c>
      <c r="G381" s="0" t="str">
        <f aca="false">IF(A381="","",IFERROR(INDEX(Cleanup_Rules!$K$6:$K$60,MATCH(TRIM(LOWER(Raw_Export!G381)),Cleanup_Rules!$J$6:$J$60,0)),"UNMAPPED"))</f>
        <v/>
      </c>
      <c r="H381" s="0" t="str">
        <f aca="false">IF(A381="","",IFERROR(INDEX(Cleanup_Rules!$N$6:$N$60,MATCH(TRIM(LOWER(Raw_Export!H381)),Cleanup_Rules!$M$6:$M$60,0)),"UNMAPPED"))</f>
        <v/>
      </c>
      <c r="I381" s="35" t="str">
        <f aca="false">IF(OR(A381="",Raw_Export!I381=""),"",Raw_Export!I381)</f>
        <v/>
      </c>
      <c r="J381" s="37" t="str">
        <f aca="false">IF(A381="","",IF(Raw_Export!J381="",0,IF(ISNUMBER(Raw_Export!J381),Raw_Export!J381,VALUE(SUBSTITUTE(SUBSTITUTE(Raw_Export!J381,"$",""),",","")))))</f>
        <v/>
      </c>
      <c r="K381" s="0" t="str">
        <f aca="false">IF(A381="","",IF(COUNTIF($A$6:A381,A381)&gt;1,"Duplicate",""))</f>
        <v/>
      </c>
      <c r="L381" s="0" t="str">
        <f aca="false">IF(A381="","",IF(AND(H381="Completed",I381=""),"No completion date",IF(AND(I381&lt;&gt;"",I381&lt;B381),"Completed before created","")))</f>
        <v/>
      </c>
      <c r="M381" s="0" t="str">
        <f aca="false">IF(A381="","",IF(K381="Duplicate","No","Yes"))</f>
        <v/>
      </c>
      <c r="N381" s="0" t="str">
        <f aca="false">IF(OR(A381="",H381&lt;&gt;"Completed",L381&lt;&gt;""),"",I381-B381)</f>
        <v/>
      </c>
      <c r="O381" s="0" t="str">
        <f aca="false">IF(A381="","",IFERROR(INDEX(Cleanup_Rules!$Q$6:$Q$8,MATCH(F381,Cleanup_Rules!$P$6:$P$8,0)),""))</f>
        <v/>
      </c>
      <c r="P381" s="0" t="str">
        <f aca="false">IF(OR(N381="",O381=""),"",IF(N381&lt;=O381,"Yes","No"))</f>
        <v/>
      </c>
      <c r="Q381" s="0" t="str">
        <f aca="false">IF(A381="","",MID(IF(NOT(EXACT(TRIM(Raw_Export!C381),D381))," · property","")&amp;IF(NOT(EXACT(TRIM(Raw_Export!E381),E381))," · category","")&amp;IF(NOT(EXACT(TRIM(Raw_Export!F381),F381))," · priority","")&amp;IF(NOT(EXACT(TRIM(Raw_Export!G381),G381))," · vendor","")&amp;IF(NOT(EXACT(TRIM(Raw_Export!H381),H381))," · status","")&amp;IF(ISTEXT(Raw_Export!J381)," · cost was text",""),4,200))</f>
        <v/>
      </c>
      <c r="R381" s="0" t="str">
        <f aca="false">IF(A381="","",IF(OR(LEN(Q381)&gt;0,K381&lt;&gt;"",L381&lt;&gt;""),1,0))</f>
        <v/>
      </c>
    </row>
    <row r="382" customFormat="false" ht="15" hidden="false" customHeight="false" outlineLevel="0" collapsed="false">
      <c r="A382" s="0" t="str">
        <f aca="false">IF(Raw_Export!A382="","",Raw_Export!A382)</f>
        <v/>
      </c>
      <c r="B382" s="35" t="str">
        <f aca="false">IF(A382="","",Raw_Export!B382)</f>
        <v/>
      </c>
      <c r="C382" s="36" t="str">
        <f aca="false">IF(A382="","",DATE(YEAR(B382),MONTH(B382),1))</f>
        <v/>
      </c>
      <c r="D382" s="0" t="str">
        <f aca="false">IF(A382="","",IFERROR(INDEX(Cleanup_Rules!$B$6:$B$60,MATCH(TRIM(LOWER(Raw_Export!C382)),Cleanup_Rules!$A$6:$A$60,0)),"UNMAPPED"))</f>
        <v/>
      </c>
      <c r="E382" s="0" t="str">
        <f aca="false">IF(A382="","",IFERROR(INDEX(Cleanup_Rules!$E$6:$E$60,MATCH(TRIM(LOWER(Raw_Export!E382)),Cleanup_Rules!$D$6:$D$60,0)),"UNMAPPED"))</f>
        <v/>
      </c>
      <c r="F382" s="0" t="str">
        <f aca="false">IF(A382="","",IFERROR(INDEX(Cleanup_Rules!$H$6:$H$60,MATCH(TRIM(LOWER(Raw_Export!F382)),Cleanup_Rules!$G$6:$G$60,0)),"UNMAPPED"))</f>
        <v/>
      </c>
      <c r="G382" s="0" t="str">
        <f aca="false">IF(A382="","",IFERROR(INDEX(Cleanup_Rules!$K$6:$K$60,MATCH(TRIM(LOWER(Raw_Export!G382)),Cleanup_Rules!$J$6:$J$60,0)),"UNMAPPED"))</f>
        <v/>
      </c>
      <c r="H382" s="0" t="str">
        <f aca="false">IF(A382="","",IFERROR(INDEX(Cleanup_Rules!$N$6:$N$60,MATCH(TRIM(LOWER(Raw_Export!H382)),Cleanup_Rules!$M$6:$M$60,0)),"UNMAPPED"))</f>
        <v/>
      </c>
      <c r="I382" s="35" t="str">
        <f aca="false">IF(OR(A382="",Raw_Export!I382=""),"",Raw_Export!I382)</f>
        <v/>
      </c>
      <c r="J382" s="37" t="str">
        <f aca="false">IF(A382="","",IF(Raw_Export!J382="",0,IF(ISNUMBER(Raw_Export!J382),Raw_Export!J382,VALUE(SUBSTITUTE(SUBSTITUTE(Raw_Export!J382,"$",""),",","")))))</f>
        <v/>
      </c>
      <c r="K382" s="0" t="str">
        <f aca="false">IF(A382="","",IF(COUNTIF($A$6:A382,A382)&gt;1,"Duplicate",""))</f>
        <v/>
      </c>
      <c r="L382" s="0" t="str">
        <f aca="false">IF(A382="","",IF(AND(H382="Completed",I382=""),"No completion date",IF(AND(I382&lt;&gt;"",I382&lt;B382),"Completed before created","")))</f>
        <v/>
      </c>
      <c r="M382" s="0" t="str">
        <f aca="false">IF(A382="","",IF(K382="Duplicate","No","Yes"))</f>
        <v/>
      </c>
      <c r="N382" s="0" t="str">
        <f aca="false">IF(OR(A382="",H382&lt;&gt;"Completed",L382&lt;&gt;""),"",I382-B382)</f>
        <v/>
      </c>
      <c r="O382" s="0" t="str">
        <f aca="false">IF(A382="","",IFERROR(INDEX(Cleanup_Rules!$Q$6:$Q$8,MATCH(F382,Cleanup_Rules!$P$6:$P$8,0)),""))</f>
        <v/>
      </c>
      <c r="P382" s="0" t="str">
        <f aca="false">IF(OR(N382="",O382=""),"",IF(N382&lt;=O382,"Yes","No"))</f>
        <v/>
      </c>
      <c r="Q382" s="0" t="str">
        <f aca="false">IF(A382="","",MID(IF(NOT(EXACT(TRIM(Raw_Export!C382),D382))," · property","")&amp;IF(NOT(EXACT(TRIM(Raw_Export!E382),E382))," · category","")&amp;IF(NOT(EXACT(TRIM(Raw_Export!F382),F382))," · priority","")&amp;IF(NOT(EXACT(TRIM(Raw_Export!G382),G382))," · vendor","")&amp;IF(NOT(EXACT(TRIM(Raw_Export!H382),H382))," · status","")&amp;IF(ISTEXT(Raw_Export!J382)," · cost was text",""),4,200))</f>
        <v/>
      </c>
      <c r="R382" s="0" t="str">
        <f aca="false">IF(A382="","",IF(OR(LEN(Q382)&gt;0,K382&lt;&gt;"",L382&lt;&gt;""),1,0))</f>
        <v/>
      </c>
    </row>
    <row r="383" customFormat="false" ht="15" hidden="false" customHeight="false" outlineLevel="0" collapsed="false">
      <c r="A383" s="0" t="str">
        <f aca="false">IF(Raw_Export!A383="","",Raw_Export!A383)</f>
        <v/>
      </c>
      <c r="B383" s="35" t="str">
        <f aca="false">IF(A383="","",Raw_Export!B383)</f>
        <v/>
      </c>
      <c r="C383" s="36" t="str">
        <f aca="false">IF(A383="","",DATE(YEAR(B383),MONTH(B383),1))</f>
        <v/>
      </c>
      <c r="D383" s="0" t="str">
        <f aca="false">IF(A383="","",IFERROR(INDEX(Cleanup_Rules!$B$6:$B$60,MATCH(TRIM(LOWER(Raw_Export!C383)),Cleanup_Rules!$A$6:$A$60,0)),"UNMAPPED"))</f>
        <v/>
      </c>
      <c r="E383" s="0" t="str">
        <f aca="false">IF(A383="","",IFERROR(INDEX(Cleanup_Rules!$E$6:$E$60,MATCH(TRIM(LOWER(Raw_Export!E383)),Cleanup_Rules!$D$6:$D$60,0)),"UNMAPPED"))</f>
        <v/>
      </c>
      <c r="F383" s="0" t="str">
        <f aca="false">IF(A383="","",IFERROR(INDEX(Cleanup_Rules!$H$6:$H$60,MATCH(TRIM(LOWER(Raw_Export!F383)),Cleanup_Rules!$G$6:$G$60,0)),"UNMAPPED"))</f>
        <v/>
      </c>
      <c r="G383" s="0" t="str">
        <f aca="false">IF(A383="","",IFERROR(INDEX(Cleanup_Rules!$K$6:$K$60,MATCH(TRIM(LOWER(Raw_Export!G383)),Cleanup_Rules!$J$6:$J$60,0)),"UNMAPPED"))</f>
        <v/>
      </c>
      <c r="H383" s="0" t="str">
        <f aca="false">IF(A383="","",IFERROR(INDEX(Cleanup_Rules!$N$6:$N$60,MATCH(TRIM(LOWER(Raw_Export!H383)),Cleanup_Rules!$M$6:$M$60,0)),"UNMAPPED"))</f>
        <v/>
      </c>
      <c r="I383" s="35" t="str">
        <f aca="false">IF(OR(A383="",Raw_Export!I383=""),"",Raw_Export!I383)</f>
        <v/>
      </c>
      <c r="J383" s="37" t="str">
        <f aca="false">IF(A383="","",IF(Raw_Export!J383="",0,IF(ISNUMBER(Raw_Export!J383),Raw_Export!J383,VALUE(SUBSTITUTE(SUBSTITUTE(Raw_Export!J383,"$",""),",","")))))</f>
        <v/>
      </c>
      <c r="K383" s="0" t="str">
        <f aca="false">IF(A383="","",IF(COUNTIF($A$6:A383,A383)&gt;1,"Duplicate",""))</f>
        <v/>
      </c>
      <c r="L383" s="0" t="str">
        <f aca="false">IF(A383="","",IF(AND(H383="Completed",I383=""),"No completion date",IF(AND(I383&lt;&gt;"",I383&lt;B383),"Completed before created","")))</f>
        <v/>
      </c>
      <c r="M383" s="0" t="str">
        <f aca="false">IF(A383="","",IF(K383="Duplicate","No","Yes"))</f>
        <v/>
      </c>
      <c r="N383" s="0" t="str">
        <f aca="false">IF(OR(A383="",H383&lt;&gt;"Completed",L383&lt;&gt;""),"",I383-B383)</f>
        <v/>
      </c>
      <c r="O383" s="0" t="str">
        <f aca="false">IF(A383="","",IFERROR(INDEX(Cleanup_Rules!$Q$6:$Q$8,MATCH(F383,Cleanup_Rules!$P$6:$P$8,0)),""))</f>
        <v/>
      </c>
      <c r="P383" s="0" t="str">
        <f aca="false">IF(OR(N383="",O383=""),"",IF(N383&lt;=O383,"Yes","No"))</f>
        <v/>
      </c>
      <c r="Q383" s="0" t="str">
        <f aca="false">IF(A383="","",MID(IF(NOT(EXACT(TRIM(Raw_Export!C383),D383))," · property","")&amp;IF(NOT(EXACT(TRIM(Raw_Export!E383),E383))," · category","")&amp;IF(NOT(EXACT(TRIM(Raw_Export!F383),F383))," · priority","")&amp;IF(NOT(EXACT(TRIM(Raw_Export!G383),G383))," · vendor","")&amp;IF(NOT(EXACT(TRIM(Raw_Export!H383),H383))," · status","")&amp;IF(ISTEXT(Raw_Export!J383)," · cost was text",""),4,200))</f>
        <v/>
      </c>
      <c r="R383" s="0" t="str">
        <f aca="false">IF(A383="","",IF(OR(LEN(Q383)&gt;0,K383&lt;&gt;"",L383&lt;&gt;""),1,0))</f>
        <v/>
      </c>
    </row>
    <row r="384" customFormat="false" ht="15" hidden="false" customHeight="false" outlineLevel="0" collapsed="false">
      <c r="A384" s="0" t="str">
        <f aca="false">IF(Raw_Export!A384="","",Raw_Export!A384)</f>
        <v/>
      </c>
      <c r="B384" s="35" t="str">
        <f aca="false">IF(A384="","",Raw_Export!B384)</f>
        <v/>
      </c>
      <c r="C384" s="36" t="str">
        <f aca="false">IF(A384="","",DATE(YEAR(B384),MONTH(B384),1))</f>
        <v/>
      </c>
      <c r="D384" s="0" t="str">
        <f aca="false">IF(A384="","",IFERROR(INDEX(Cleanup_Rules!$B$6:$B$60,MATCH(TRIM(LOWER(Raw_Export!C384)),Cleanup_Rules!$A$6:$A$60,0)),"UNMAPPED"))</f>
        <v/>
      </c>
      <c r="E384" s="0" t="str">
        <f aca="false">IF(A384="","",IFERROR(INDEX(Cleanup_Rules!$E$6:$E$60,MATCH(TRIM(LOWER(Raw_Export!E384)),Cleanup_Rules!$D$6:$D$60,0)),"UNMAPPED"))</f>
        <v/>
      </c>
      <c r="F384" s="0" t="str">
        <f aca="false">IF(A384="","",IFERROR(INDEX(Cleanup_Rules!$H$6:$H$60,MATCH(TRIM(LOWER(Raw_Export!F384)),Cleanup_Rules!$G$6:$G$60,0)),"UNMAPPED"))</f>
        <v/>
      </c>
      <c r="G384" s="0" t="str">
        <f aca="false">IF(A384="","",IFERROR(INDEX(Cleanup_Rules!$K$6:$K$60,MATCH(TRIM(LOWER(Raw_Export!G384)),Cleanup_Rules!$J$6:$J$60,0)),"UNMAPPED"))</f>
        <v/>
      </c>
      <c r="H384" s="0" t="str">
        <f aca="false">IF(A384="","",IFERROR(INDEX(Cleanup_Rules!$N$6:$N$60,MATCH(TRIM(LOWER(Raw_Export!H384)),Cleanup_Rules!$M$6:$M$60,0)),"UNMAPPED"))</f>
        <v/>
      </c>
      <c r="I384" s="35" t="str">
        <f aca="false">IF(OR(A384="",Raw_Export!I384=""),"",Raw_Export!I384)</f>
        <v/>
      </c>
      <c r="J384" s="37" t="str">
        <f aca="false">IF(A384="","",IF(Raw_Export!J384="",0,IF(ISNUMBER(Raw_Export!J384),Raw_Export!J384,VALUE(SUBSTITUTE(SUBSTITUTE(Raw_Export!J384,"$",""),",","")))))</f>
        <v/>
      </c>
      <c r="K384" s="0" t="str">
        <f aca="false">IF(A384="","",IF(COUNTIF($A$6:A384,A384)&gt;1,"Duplicate",""))</f>
        <v/>
      </c>
      <c r="L384" s="0" t="str">
        <f aca="false">IF(A384="","",IF(AND(H384="Completed",I384=""),"No completion date",IF(AND(I384&lt;&gt;"",I384&lt;B384),"Completed before created","")))</f>
        <v/>
      </c>
      <c r="M384" s="0" t="str">
        <f aca="false">IF(A384="","",IF(K384="Duplicate","No","Yes"))</f>
        <v/>
      </c>
      <c r="N384" s="0" t="str">
        <f aca="false">IF(OR(A384="",H384&lt;&gt;"Completed",L384&lt;&gt;""),"",I384-B384)</f>
        <v/>
      </c>
      <c r="O384" s="0" t="str">
        <f aca="false">IF(A384="","",IFERROR(INDEX(Cleanup_Rules!$Q$6:$Q$8,MATCH(F384,Cleanup_Rules!$P$6:$P$8,0)),""))</f>
        <v/>
      </c>
      <c r="P384" s="0" t="str">
        <f aca="false">IF(OR(N384="",O384=""),"",IF(N384&lt;=O384,"Yes","No"))</f>
        <v/>
      </c>
      <c r="Q384" s="0" t="str">
        <f aca="false">IF(A384="","",MID(IF(NOT(EXACT(TRIM(Raw_Export!C384),D384))," · property","")&amp;IF(NOT(EXACT(TRIM(Raw_Export!E384),E384))," · category","")&amp;IF(NOT(EXACT(TRIM(Raw_Export!F384),F384))," · priority","")&amp;IF(NOT(EXACT(TRIM(Raw_Export!G384),G384))," · vendor","")&amp;IF(NOT(EXACT(TRIM(Raw_Export!H384),H384))," · status","")&amp;IF(ISTEXT(Raw_Export!J384)," · cost was text",""),4,200))</f>
        <v/>
      </c>
      <c r="R384" s="0" t="str">
        <f aca="false">IF(A384="","",IF(OR(LEN(Q384)&gt;0,K384&lt;&gt;"",L384&lt;&gt;""),1,0))</f>
        <v/>
      </c>
    </row>
    <row r="385" customFormat="false" ht="15" hidden="false" customHeight="false" outlineLevel="0" collapsed="false">
      <c r="A385" s="0" t="str">
        <f aca="false">IF(Raw_Export!A385="","",Raw_Export!A385)</f>
        <v/>
      </c>
      <c r="B385" s="35" t="str">
        <f aca="false">IF(A385="","",Raw_Export!B385)</f>
        <v/>
      </c>
      <c r="C385" s="36" t="str">
        <f aca="false">IF(A385="","",DATE(YEAR(B385),MONTH(B385),1))</f>
        <v/>
      </c>
      <c r="D385" s="0" t="str">
        <f aca="false">IF(A385="","",IFERROR(INDEX(Cleanup_Rules!$B$6:$B$60,MATCH(TRIM(LOWER(Raw_Export!C385)),Cleanup_Rules!$A$6:$A$60,0)),"UNMAPPED"))</f>
        <v/>
      </c>
      <c r="E385" s="0" t="str">
        <f aca="false">IF(A385="","",IFERROR(INDEX(Cleanup_Rules!$E$6:$E$60,MATCH(TRIM(LOWER(Raw_Export!E385)),Cleanup_Rules!$D$6:$D$60,0)),"UNMAPPED"))</f>
        <v/>
      </c>
      <c r="F385" s="0" t="str">
        <f aca="false">IF(A385="","",IFERROR(INDEX(Cleanup_Rules!$H$6:$H$60,MATCH(TRIM(LOWER(Raw_Export!F385)),Cleanup_Rules!$G$6:$G$60,0)),"UNMAPPED"))</f>
        <v/>
      </c>
      <c r="G385" s="0" t="str">
        <f aca="false">IF(A385="","",IFERROR(INDEX(Cleanup_Rules!$K$6:$K$60,MATCH(TRIM(LOWER(Raw_Export!G385)),Cleanup_Rules!$J$6:$J$60,0)),"UNMAPPED"))</f>
        <v/>
      </c>
      <c r="H385" s="0" t="str">
        <f aca="false">IF(A385="","",IFERROR(INDEX(Cleanup_Rules!$N$6:$N$60,MATCH(TRIM(LOWER(Raw_Export!H385)),Cleanup_Rules!$M$6:$M$60,0)),"UNMAPPED"))</f>
        <v/>
      </c>
      <c r="I385" s="35" t="str">
        <f aca="false">IF(OR(A385="",Raw_Export!I385=""),"",Raw_Export!I385)</f>
        <v/>
      </c>
      <c r="J385" s="37" t="str">
        <f aca="false">IF(A385="","",IF(Raw_Export!J385="",0,IF(ISNUMBER(Raw_Export!J385),Raw_Export!J385,VALUE(SUBSTITUTE(SUBSTITUTE(Raw_Export!J385,"$",""),",","")))))</f>
        <v/>
      </c>
      <c r="K385" s="0" t="str">
        <f aca="false">IF(A385="","",IF(COUNTIF($A$6:A385,A385)&gt;1,"Duplicate",""))</f>
        <v/>
      </c>
      <c r="L385" s="0" t="str">
        <f aca="false">IF(A385="","",IF(AND(H385="Completed",I385=""),"No completion date",IF(AND(I385&lt;&gt;"",I385&lt;B385),"Completed before created","")))</f>
        <v/>
      </c>
      <c r="M385" s="0" t="str">
        <f aca="false">IF(A385="","",IF(K385="Duplicate","No","Yes"))</f>
        <v/>
      </c>
      <c r="N385" s="0" t="str">
        <f aca="false">IF(OR(A385="",H385&lt;&gt;"Completed",L385&lt;&gt;""),"",I385-B385)</f>
        <v/>
      </c>
      <c r="O385" s="0" t="str">
        <f aca="false">IF(A385="","",IFERROR(INDEX(Cleanup_Rules!$Q$6:$Q$8,MATCH(F385,Cleanup_Rules!$P$6:$P$8,0)),""))</f>
        <v/>
      </c>
      <c r="P385" s="0" t="str">
        <f aca="false">IF(OR(N385="",O385=""),"",IF(N385&lt;=O385,"Yes","No"))</f>
        <v/>
      </c>
      <c r="Q385" s="0" t="str">
        <f aca="false">IF(A385="","",MID(IF(NOT(EXACT(TRIM(Raw_Export!C385),D385))," · property","")&amp;IF(NOT(EXACT(TRIM(Raw_Export!E385),E385))," · category","")&amp;IF(NOT(EXACT(TRIM(Raw_Export!F385),F385))," · priority","")&amp;IF(NOT(EXACT(TRIM(Raw_Export!G385),G385))," · vendor","")&amp;IF(NOT(EXACT(TRIM(Raw_Export!H385),H385))," · status","")&amp;IF(ISTEXT(Raw_Export!J385)," · cost was text",""),4,200))</f>
        <v/>
      </c>
      <c r="R385" s="0" t="str">
        <f aca="false">IF(A385="","",IF(OR(LEN(Q385)&gt;0,K385&lt;&gt;"",L385&lt;&gt;""),1,0))</f>
        <v/>
      </c>
    </row>
    <row r="386" customFormat="false" ht="15" hidden="false" customHeight="false" outlineLevel="0" collapsed="false">
      <c r="A386" s="0" t="str">
        <f aca="false">IF(Raw_Export!A386="","",Raw_Export!A386)</f>
        <v/>
      </c>
      <c r="B386" s="35" t="str">
        <f aca="false">IF(A386="","",Raw_Export!B386)</f>
        <v/>
      </c>
      <c r="C386" s="36" t="str">
        <f aca="false">IF(A386="","",DATE(YEAR(B386),MONTH(B386),1))</f>
        <v/>
      </c>
      <c r="D386" s="0" t="str">
        <f aca="false">IF(A386="","",IFERROR(INDEX(Cleanup_Rules!$B$6:$B$60,MATCH(TRIM(LOWER(Raw_Export!C386)),Cleanup_Rules!$A$6:$A$60,0)),"UNMAPPED"))</f>
        <v/>
      </c>
      <c r="E386" s="0" t="str">
        <f aca="false">IF(A386="","",IFERROR(INDEX(Cleanup_Rules!$E$6:$E$60,MATCH(TRIM(LOWER(Raw_Export!E386)),Cleanup_Rules!$D$6:$D$60,0)),"UNMAPPED"))</f>
        <v/>
      </c>
      <c r="F386" s="0" t="str">
        <f aca="false">IF(A386="","",IFERROR(INDEX(Cleanup_Rules!$H$6:$H$60,MATCH(TRIM(LOWER(Raw_Export!F386)),Cleanup_Rules!$G$6:$G$60,0)),"UNMAPPED"))</f>
        <v/>
      </c>
      <c r="G386" s="0" t="str">
        <f aca="false">IF(A386="","",IFERROR(INDEX(Cleanup_Rules!$K$6:$K$60,MATCH(TRIM(LOWER(Raw_Export!G386)),Cleanup_Rules!$J$6:$J$60,0)),"UNMAPPED"))</f>
        <v/>
      </c>
      <c r="H386" s="0" t="str">
        <f aca="false">IF(A386="","",IFERROR(INDEX(Cleanup_Rules!$N$6:$N$60,MATCH(TRIM(LOWER(Raw_Export!H386)),Cleanup_Rules!$M$6:$M$60,0)),"UNMAPPED"))</f>
        <v/>
      </c>
      <c r="I386" s="35" t="str">
        <f aca="false">IF(OR(A386="",Raw_Export!I386=""),"",Raw_Export!I386)</f>
        <v/>
      </c>
      <c r="J386" s="37" t="str">
        <f aca="false">IF(A386="","",IF(Raw_Export!J386="",0,IF(ISNUMBER(Raw_Export!J386),Raw_Export!J386,VALUE(SUBSTITUTE(SUBSTITUTE(Raw_Export!J386,"$",""),",","")))))</f>
        <v/>
      </c>
      <c r="K386" s="0" t="str">
        <f aca="false">IF(A386="","",IF(COUNTIF($A$6:A386,A386)&gt;1,"Duplicate",""))</f>
        <v/>
      </c>
      <c r="L386" s="0" t="str">
        <f aca="false">IF(A386="","",IF(AND(H386="Completed",I386=""),"No completion date",IF(AND(I386&lt;&gt;"",I386&lt;B386),"Completed before created","")))</f>
        <v/>
      </c>
      <c r="M386" s="0" t="str">
        <f aca="false">IF(A386="","",IF(K386="Duplicate","No","Yes"))</f>
        <v/>
      </c>
      <c r="N386" s="0" t="str">
        <f aca="false">IF(OR(A386="",H386&lt;&gt;"Completed",L386&lt;&gt;""),"",I386-B386)</f>
        <v/>
      </c>
      <c r="O386" s="0" t="str">
        <f aca="false">IF(A386="","",IFERROR(INDEX(Cleanup_Rules!$Q$6:$Q$8,MATCH(F386,Cleanup_Rules!$P$6:$P$8,0)),""))</f>
        <v/>
      </c>
      <c r="P386" s="0" t="str">
        <f aca="false">IF(OR(N386="",O386=""),"",IF(N386&lt;=O386,"Yes","No"))</f>
        <v/>
      </c>
      <c r="Q386" s="0" t="str">
        <f aca="false">IF(A386="","",MID(IF(NOT(EXACT(TRIM(Raw_Export!C386),D386))," · property","")&amp;IF(NOT(EXACT(TRIM(Raw_Export!E386),E386))," · category","")&amp;IF(NOT(EXACT(TRIM(Raw_Export!F386),F386))," · priority","")&amp;IF(NOT(EXACT(TRIM(Raw_Export!G386),G386))," · vendor","")&amp;IF(NOT(EXACT(TRIM(Raw_Export!H386),H386))," · status","")&amp;IF(ISTEXT(Raw_Export!J386)," · cost was text",""),4,200))</f>
        <v/>
      </c>
      <c r="R386" s="0" t="str">
        <f aca="false">IF(A386="","",IF(OR(LEN(Q386)&gt;0,K386&lt;&gt;"",L386&lt;&gt;""),1,0))</f>
        <v/>
      </c>
    </row>
    <row r="387" customFormat="false" ht="15" hidden="false" customHeight="false" outlineLevel="0" collapsed="false">
      <c r="A387" s="0" t="str">
        <f aca="false">IF(Raw_Export!A387="","",Raw_Export!A387)</f>
        <v/>
      </c>
      <c r="B387" s="35" t="str">
        <f aca="false">IF(A387="","",Raw_Export!B387)</f>
        <v/>
      </c>
      <c r="C387" s="36" t="str">
        <f aca="false">IF(A387="","",DATE(YEAR(B387),MONTH(B387),1))</f>
        <v/>
      </c>
      <c r="D387" s="0" t="str">
        <f aca="false">IF(A387="","",IFERROR(INDEX(Cleanup_Rules!$B$6:$B$60,MATCH(TRIM(LOWER(Raw_Export!C387)),Cleanup_Rules!$A$6:$A$60,0)),"UNMAPPED"))</f>
        <v/>
      </c>
      <c r="E387" s="0" t="str">
        <f aca="false">IF(A387="","",IFERROR(INDEX(Cleanup_Rules!$E$6:$E$60,MATCH(TRIM(LOWER(Raw_Export!E387)),Cleanup_Rules!$D$6:$D$60,0)),"UNMAPPED"))</f>
        <v/>
      </c>
      <c r="F387" s="0" t="str">
        <f aca="false">IF(A387="","",IFERROR(INDEX(Cleanup_Rules!$H$6:$H$60,MATCH(TRIM(LOWER(Raw_Export!F387)),Cleanup_Rules!$G$6:$G$60,0)),"UNMAPPED"))</f>
        <v/>
      </c>
      <c r="G387" s="0" t="str">
        <f aca="false">IF(A387="","",IFERROR(INDEX(Cleanup_Rules!$K$6:$K$60,MATCH(TRIM(LOWER(Raw_Export!G387)),Cleanup_Rules!$J$6:$J$60,0)),"UNMAPPED"))</f>
        <v/>
      </c>
      <c r="H387" s="0" t="str">
        <f aca="false">IF(A387="","",IFERROR(INDEX(Cleanup_Rules!$N$6:$N$60,MATCH(TRIM(LOWER(Raw_Export!H387)),Cleanup_Rules!$M$6:$M$60,0)),"UNMAPPED"))</f>
        <v/>
      </c>
      <c r="I387" s="35" t="str">
        <f aca="false">IF(OR(A387="",Raw_Export!I387=""),"",Raw_Export!I387)</f>
        <v/>
      </c>
      <c r="J387" s="37" t="str">
        <f aca="false">IF(A387="","",IF(Raw_Export!J387="",0,IF(ISNUMBER(Raw_Export!J387),Raw_Export!J387,VALUE(SUBSTITUTE(SUBSTITUTE(Raw_Export!J387,"$",""),",","")))))</f>
        <v/>
      </c>
      <c r="K387" s="0" t="str">
        <f aca="false">IF(A387="","",IF(COUNTIF($A$6:A387,A387)&gt;1,"Duplicate",""))</f>
        <v/>
      </c>
      <c r="L387" s="0" t="str">
        <f aca="false">IF(A387="","",IF(AND(H387="Completed",I387=""),"No completion date",IF(AND(I387&lt;&gt;"",I387&lt;B387),"Completed before created","")))</f>
        <v/>
      </c>
      <c r="M387" s="0" t="str">
        <f aca="false">IF(A387="","",IF(K387="Duplicate","No","Yes"))</f>
        <v/>
      </c>
      <c r="N387" s="0" t="str">
        <f aca="false">IF(OR(A387="",H387&lt;&gt;"Completed",L387&lt;&gt;""),"",I387-B387)</f>
        <v/>
      </c>
      <c r="O387" s="0" t="str">
        <f aca="false">IF(A387="","",IFERROR(INDEX(Cleanup_Rules!$Q$6:$Q$8,MATCH(F387,Cleanup_Rules!$P$6:$P$8,0)),""))</f>
        <v/>
      </c>
      <c r="P387" s="0" t="str">
        <f aca="false">IF(OR(N387="",O387=""),"",IF(N387&lt;=O387,"Yes","No"))</f>
        <v/>
      </c>
      <c r="Q387" s="0" t="str">
        <f aca="false">IF(A387="","",MID(IF(NOT(EXACT(TRIM(Raw_Export!C387),D387))," · property","")&amp;IF(NOT(EXACT(TRIM(Raw_Export!E387),E387))," · category","")&amp;IF(NOT(EXACT(TRIM(Raw_Export!F387),F387))," · priority","")&amp;IF(NOT(EXACT(TRIM(Raw_Export!G387),G387))," · vendor","")&amp;IF(NOT(EXACT(TRIM(Raw_Export!H387),H387))," · status","")&amp;IF(ISTEXT(Raw_Export!J387)," · cost was text",""),4,200))</f>
        <v/>
      </c>
      <c r="R387" s="0" t="str">
        <f aca="false">IF(A387="","",IF(OR(LEN(Q387)&gt;0,K387&lt;&gt;"",L387&lt;&gt;""),1,0))</f>
        <v/>
      </c>
    </row>
    <row r="388" customFormat="false" ht="15" hidden="false" customHeight="false" outlineLevel="0" collapsed="false">
      <c r="A388" s="0" t="str">
        <f aca="false">IF(Raw_Export!A388="","",Raw_Export!A388)</f>
        <v/>
      </c>
      <c r="B388" s="35" t="str">
        <f aca="false">IF(A388="","",Raw_Export!B388)</f>
        <v/>
      </c>
      <c r="C388" s="36" t="str">
        <f aca="false">IF(A388="","",DATE(YEAR(B388),MONTH(B388),1))</f>
        <v/>
      </c>
      <c r="D388" s="0" t="str">
        <f aca="false">IF(A388="","",IFERROR(INDEX(Cleanup_Rules!$B$6:$B$60,MATCH(TRIM(LOWER(Raw_Export!C388)),Cleanup_Rules!$A$6:$A$60,0)),"UNMAPPED"))</f>
        <v/>
      </c>
      <c r="E388" s="0" t="str">
        <f aca="false">IF(A388="","",IFERROR(INDEX(Cleanup_Rules!$E$6:$E$60,MATCH(TRIM(LOWER(Raw_Export!E388)),Cleanup_Rules!$D$6:$D$60,0)),"UNMAPPED"))</f>
        <v/>
      </c>
      <c r="F388" s="0" t="str">
        <f aca="false">IF(A388="","",IFERROR(INDEX(Cleanup_Rules!$H$6:$H$60,MATCH(TRIM(LOWER(Raw_Export!F388)),Cleanup_Rules!$G$6:$G$60,0)),"UNMAPPED"))</f>
        <v/>
      </c>
      <c r="G388" s="0" t="str">
        <f aca="false">IF(A388="","",IFERROR(INDEX(Cleanup_Rules!$K$6:$K$60,MATCH(TRIM(LOWER(Raw_Export!G388)),Cleanup_Rules!$J$6:$J$60,0)),"UNMAPPED"))</f>
        <v/>
      </c>
      <c r="H388" s="0" t="str">
        <f aca="false">IF(A388="","",IFERROR(INDEX(Cleanup_Rules!$N$6:$N$60,MATCH(TRIM(LOWER(Raw_Export!H388)),Cleanup_Rules!$M$6:$M$60,0)),"UNMAPPED"))</f>
        <v/>
      </c>
      <c r="I388" s="35" t="str">
        <f aca="false">IF(OR(A388="",Raw_Export!I388=""),"",Raw_Export!I388)</f>
        <v/>
      </c>
      <c r="J388" s="37" t="str">
        <f aca="false">IF(A388="","",IF(Raw_Export!J388="",0,IF(ISNUMBER(Raw_Export!J388),Raw_Export!J388,VALUE(SUBSTITUTE(SUBSTITUTE(Raw_Export!J388,"$",""),",","")))))</f>
        <v/>
      </c>
      <c r="K388" s="0" t="str">
        <f aca="false">IF(A388="","",IF(COUNTIF($A$6:A388,A388)&gt;1,"Duplicate",""))</f>
        <v/>
      </c>
      <c r="L388" s="0" t="str">
        <f aca="false">IF(A388="","",IF(AND(H388="Completed",I388=""),"No completion date",IF(AND(I388&lt;&gt;"",I388&lt;B388),"Completed before created","")))</f>
        <v/>
      </c>
      <c r="M388" s="0" t="str">
        <f aca="false">IF(A388="","",IF(K388="Duplicate","No","Yes"))</f>
        <v/>
      </c>
      <c r="N388" s="0" t="str">
        <f aca="false">IF(OR(A388="",H388&lt;&gt;"Completed",L388&lt;&gt;""),"",I388-B388)</f>
        <v/>
      </c>
      <c r="O388" s="0" t="str">
        <f aca="false">IF(A388="","",IFERROR(INDEX(Cleanup_Rules!$Q$6:$Q$8,MATCH(F388,Cleanup_Rules!$P$6:$P$8,0)),""))</f>
        <v/>
      </c>
      <c r="P388" s="0" t="str">
        <f aca="false">IF(OR(N388="",O388=""),"",IF(N388&lt;=O388,"Yes","No"))</f>
        <v/>
      </c>
      <c r="Q388" s="0" t="str">
        <f aca="false">IF(A388="","",MID(IF(NOT(EXACT(TRIM(Raw_Export!C388),D388))," · property","")&amp;IF(NOT(EXACT(TRIM(Raw_Export!E388),E388))," · category","")&amp;IF(NOT(EXACT(TRIM(Raw_Export!F388),F388))," · priority","")&amp;IF(NOT(EXACT(TRIM(Raw_Export!G388),G388))," · vendor","")&amp;IF(NOT(EXACT(TRIM(Raw_Export!H388),H388))," · status","")&amp;IF(ISTEXT(Raw_Export!J388)," · cost was text",""),4,200))</f>
        <v/>
      </c>
      <c r="R388" s="0" t="str">
        <f aca="false">IF(A388="","",IF(OR(LEN(Q388)&gt;0,K388&lt;&gt;"",L388&lt;&gt;""),1,0))</f>
        <v/>
      </c>
    </row>
    <row r="389" customFormat="false" ht="15" hidden="false" customHeight="false" outlineLevel="0" collapsed="false">
      <c r="A389" s="0" t="str">
        <f aca="false">IF(Raw_Export!A389="","",Raw_Export!A389)</f>
        <v/>
      </c>
      <c r="B389" s="35" t="str">
        <f aca="false">IF(A389="","",Raw_Export!B389)</f>
        <v/>
      </c>
      <c r="C389" s="36" t="str">
        <f aca="false">IF(A389="","",DATE(YEAR(B389),MONTH(B389),1))</f>
        <v/>
      </c>
      <c r="D389" s="0" t="str">
        <f aca="false">IF(A389="","",IFERROR(INDEX(Cleanup_Rules!$B$6:$B$60,MATCH(TRIM(LOWER(Raw_Export!C389)),Cleanup_Rules!$A$6:$A$60,0)),"UNMAPPED"))</f>
        <v/>
      </c>
      <c r="E389" s="0" t="str">
        <f aca="false">IF(A389="","",IFERROR(INDEX(Cleanup_Rules!$E$6:$E$60,MATCH(TRIM(LOWER(Raw_Export!E389)),Cleanup_Rules!$D$6:$D$60,0)),"UNMAPPED"))</f>
        <v/>
      </c>
      <c r="F389" s="0" t="str">
        <f aca="false">IF(A389="","",IFERROR(INDEX(Cleanup_Rules!$H$6:$H$60,MATCH(TRIM(LOWER(Raw_Export!F389)),Cleanup_Rules!$G$6:$G$60,0)),"UNMAPPED"))</f>
        <v/>
      </c>
      <c r="G389" s="0" t="str">
        <f aca="false">IF(A389="","",IFERROR(INDEX(Cleanup_Rules!$K$6:$K$60,MATCH(TRIM(LOWER(Raw_Export!G389)),Cleanup_Rules!$J$6:$J$60,0)),"UNMAPPED"))</f>
        <v/>
      </c>
      <c r="H389" s="0" t="str">
        <f aca="false">IF(A389="","",IFERROR(INDEX(Cleanup_Rules!$N$6:$N$60,MATCH(TRIM(LOWER(Raw_Export!H389)),Cleanup_Rules!$M$6:$M$60,0)),"UNMAPPED"))</f>
        <v/>
      </c>
      <c r="I389" s="35" t="str">
        <f aca="false">IF(OR(A389="",Raw_Export!I389=""),"",Raw_Export!I389)</f>
        <v/>
      </c>
      <c r="J389" s="37" t="str">
        <f aca="false">IF(A389="","",IF(Raw_Export!J389="",0,IF(ISNUMBER(Raw_Export!J389),Raw_Export!J389,VALUE(SUBSTITUTE(SUBSTITUTE(Raw_Export!J389,"$",""),",","")))))</f>
        <v/>
      </c>
      <c r="K389" s="0" t="str">
        <f aca="false">IF(A389="","",IF(COUNTIF($A$6:A389,A389)&gt;1,"Duplicate",""))</f>
        <v/>
      </c>
      <c r="L389" s="0" t="str">
        <f aca="false">IF(A389="","",IF(AND(H389="Completed",I389=""),"No completion date",IF(AND(I389&lt;&gt;"",I389&lt;B389),"Completed before created","")))</f>
        <v/>
      </c>
      <c r="M389" s="0" t="str">
        <f aca="false">IF(A389="","",IF(K389="Duplicate","No","Yes"))</f>
        <v/>
      </c>
      <c r="N389" s="0" t="str">
        <f aca="false">IF(OR(A389="",H389&lt;&gt;"Completed",L389&lt;&gt;""),"",I389-B389)</f>
        <v/>
      </c>
      <c r="O389" s="0" t="str">
        <f aca="false">IF(A389="","",IFERROR(INDEX(Cleanup_Rules!$Q$6:$Q$8,MATCH(F389,Cleanup_Rules!$P$6:$P$8,0)),""))</f>
        <v/>
      </c>
      <c r="P389" s="0" t="str">
        <f aca="false">IF(OR(N389="",O389=""),"",IF(N389&lt;=O389,"Yes","No"))</f>
        <v/>
      </c>
      <c r="Q389" s="0" t="str">
        <f aca="false">IF(A389="","",MID(IF(NOT(EXACT(TRIM(Raw_Export!C389),D389))," · property","")&amp;IF(NOT(EXACT(TRIM(Raw_Export!E389),E389))," · category","")&amp;IF(NOT(EXACT(TRIM(Raw_Export!F389),F389))," · priority","")&amp;IF(NOT(EXACT(TRIM(Raw_Export!G389),G389))," · vendor","")&amp;IF(NOT(EXACT(TRIM(Raw_Export!H389),H389))," · status","")&amp;IF(ISTEXT(Raw_Export!J389)," · cost was text",""),4,200))</f>
        <v/>
      </c>
      <c r="R389" s="0" t="str">
        <f aca="false">IF(A389="","",IF(OR(LEN(Q389)&gt;0,K389&lt;&gt;"",L389&lt;&gt;""),1,0))</f>
        <v/>
      </c>
    </row>
    <row r="390" customFormat="false" ht="15" hidden="false" customHeight="false" outlineLevel="0" collapsed="false">
      <c r="A390" s="0" t="str">
        <f aca="false">IF(Raw_Export!A390="","",Raw_Export!A390)</f>
        <v/>
      </c>
      <c r="B390" s="35" t="str">
        <f aca="false">IF(A390="","",Raw_Export!B390)</f>
        <v/>
      </c>
      <c r="C390" s="36" t="str">
        <f aca="false">IF(A390="","",DATE(YEAR(B390),MONTH(B390),1))</f>
        <v/>
      </c>
      <c r="D390" s="0" t="str">
        <f aca="false">IF(A390="","",IFERROR(INDEX(Cleanup_Rules!$B$6:$B$60,MATCH(TRIM(LOWER(Raw_Export!C390)),Cleanup_Rules!$A$6:$A$60,0)),"UNMAPPED"))</f>
        <v/>
      </c>
      <c r="E390" s="0" t="str">
        <f aca="false">IF(A390="","",IFERROR(INDEX(Cleanup_Rules!$E$6:$E$60,MATCH(TRIM(LOWER(Raw_Export!E390)),Cleanup_Rules!$D$6:$D$60,0)),"UNMAPPED"))</f>
        <v/>
      </c>
      <c r="F390" s="0" t="str">
        <f aca="false">IF(A390="","",IFERROR(INDEX(Cleanup_Rules!$H$6:$H$60,MATCH(TRIM(LOWER(Raw_Export!F390)),Cleanup_Rules!$G$6:$G$60,0)),"UNMAPPED"))</f>
        <v/>
      </c>
      <c r="G390" s="0" t="str">
        <f aca="false">IF(A390="","",IFERROR(INDEX(Cleanup_Rules!$K$6:$K$60,MATCH(TRIM(LOWER(Raw_Export!G390)),Cleanup_Rules!$J$6:$J$60,0)),"UNMAPPED"))</f>
        <v/>
      </c>
      <c r="H390" s="0" t="str">
        <f aca="false">IF(A390="","",IFERROR(INDEX(Cleanup_Rules!$N$6:$N$60,MATCH(TRIM(LOWER(Raw_Export!H390)),Cleanup_Rules!$M$6:$M$60,0)),"UNMAPPED"))</f>
        <v/>
      </c>
      <c r="I390" s="35" t="str">
        <f aca="false">IF(OR(A390="",Raw_Export!I390=""),"",Raw_Export!I390)</f>
        <v/>
      </c>
      <c r="J390" s="37" t="str">
        <f aca="false">IF(A390="","",IF(Raw_Export!J390="",0,IF(ISNUMBER(Raw_Export!J390),Raw_Export!J390,VALUE(SUBSTITUTE(SUBSTITUTE(Raw_Export!J390,"$",""),",","")))))</f>
        <v/>
      </c>
      <c r="K390" s="0" t="str">
        <f aca="false">IF(A390="","",IF(COUNTIF($A$6:A390,A390)&gt;1,"Duplicate",""))</f>
        <v/>
      </c>
      <c r="L390" s="0" t="str">
        <f aca="false">IF(A390="","",IF(AND(H390="Completed",I390=""),"No completion date",IF(AND(I390&lt;&gt;"",I390&lt;B390),"Completed before created","")))</f>
        <v/>
      </c>
      <c r="M390" s="0" t="str">
        <f aca="false">IF(A390="","",IF(K390="Duplicate","No","Yes"))</f>
        <v/>
      </c>
      <c r="N390" s="0" t="str">
        <f aca="false">IF(OR(A390="",H390&lt;&gt;"Completed",L390&lt;&gt;""),"",I390-B390)</f>
        <v/>
      </c>
      <c r="O390" s="0" t="str">
        <f aca="false">IF(A390="","",IFERROR(INDEX(Cleanup_Rules!$Q$6:$Q$8,MATCH(F390,Cleanup_Rules!$P$6:$P$8,0)),""))</f>
        <v/>
      </c>
      <c r="P390" s="0" t="str">
        <f aca="false">IF(OR(N390="",O390=""),"",IF(N390&lt;=O390,"Yes","No"))</f>
        <v/>
      </c>
      <c r="Q390" s="0" t="str">
        <f aca="false">IF(A390="","",MID(IF(NOT(EXACT(TRIM(Raw_Export!C390),D390))," · property","")&amp;IF(NOT(EXACT(TRIM(Raw_Export!E390),E390))," · category","")&amp;IF(NOT(EXACT(TRIM(Raw_Export!F390),F390))," · priority","")&amp;IF(NOT(EXACT(TRIM(Raw_Export!G390),G390))," · vendor","")&amp;IF(NOT(EXACT(TRIM(Raw_Export!H390),H390))," · status","")&amp;IF(ISTEXT(Raw_Export!J390)," · cost was text",""),4,200))</f>
        <v/>
      </c>
      <c r="R390" s="0" t="str">
        <f aca="false">IF(A390="","",IF(OR(LEN(Q390)&gt;0,K390&lt;&gt;"",L390&lt;&gt;""),1,0))</f>
        <v/>
      </c>
    </row>
    <row r="391" customFormat="false" ht="15" hidden="false" customHeight="false" outlineLevel="0" collapsed="false">
      <c r="A391" s="0" t="str">
        <f aca="false">IF(Raw_Export!A391="","",Raw_Export!A391)</f>
        <v/>
      </c>
      <c r="B391" s="35" t="str">
        <f aca="false">IF(A391="","",Raw_Export!B391)</f>
        <v/>
      </c>
      <c r="C391" s="36" t="str">
        <f aca="false">IF(A391="","",DATE(YEAR(B391),MONTH(B391),1))</f>
        <v/>
      </c>
      <c r="D391" s="0" t="str">
        <f aca="false">IF(A391="","",IFERROR(INDEX(Cleanup_Rules!$B$6:$B$60,MATCH(TRIM(LOWER(Raw_Export!C391)),Cleanup_Rules!$A$6:$A$60,0)),"UNMAPPED"))</f>
        <v/>
      </c>
      <c r="E391" s="0" t="str">
        <f aca="false">IF(A391="","",IFERROR(INDEX(Cleanup_Rules!$E$6:$E$60,MATCH(TRIM(LOWER(Raw_Export!E391)),Cleanup_Rules!$D$6:$D$60,0)),"UNMAPPED"))</f>
        <v/>
      </c>
      <c r="F391" s="0" t="str">
        <f aca="false">IF(A391="","",IFERROR(INDEX(Cleanup_Rules!$H$6:$H$60,MATCH(TRIM(LOWER(Raw_Export!F391)),Cleanup_Rules!$G$6:$G$60,0)),"UNMAPPED"))</f>
        <v/>
      </c>
      <c r="G391" s="0" t="str">
        <f aca="false">IF(A391="","",IFERROR(INDEX(Cleanup_Rules!$K$6:$K$60,MATCH(TRIM(LOWER(Raw_Export!G391)),Cleanup_Rules!$J$6:$J$60,0)),"UNMAPPED"))</f>
        <v/>
      </c>
      <c r="H391" s="0" t="str">
        <f aca="false">IF(A391="","",IFERROR(INDEX(Cleanup_Rules!$N$6:$N$60,MATCH(TRIM(LOWER(Raw_Export!H391)),Cleanup_Rules!$M$6:$M$60,0)),"UNMAPPED"))</f>
        <v/>
      </c>
      <c r="I391" s="35" t="str">
        <f aca="false">IF(OR(A391="",Raw_Export!I391=""),"",Raw_Export!I391)</f>
        <v/>
      </c>
      <c r="J391" s="37" t="str">
        <f aca="false">IF(A391="","",IF(Raw_Export!J391="",0,IF(ISNUMBER(Raw_Export!J391),Raw_Export!J391,VALUE(SUBSTITUTE(SUBSTITUTE(Raw_Export!J391,"$",""),",","")))))</f>
        <v/>
      </c>
      <c r="K391" s="0" t="str">
        <f aca="false">IF(A391="","",IF(COUNTIF($A$6:A391,A391)&gt;1,"Duplicate",""))</f>
        <v/>
      </c>
      <c r="L391" s="0" t="str">
        <f aca="false">IF(A391="","",IF(AND(H391="Completed",I391=""),"No completion date",IF(AND(I391&lt;&gt;"",I391&lt;B391),"Completed before created","")))</f>
        <v/>
      </c>
      <c r="M391" s="0" t="str">
        <f aca="false">IF(A391="","",IF(K391="Duplicate","No","Yes"))</f>
        <v/>
      </c>
      <c r="N391" s="0" t="str">
        <f aca="false">IF(OR(A391="",H391&lt;&gt;"Completed",L391&lt;&gt;""),"",I391-B391)</f>
        <v/>
      </c>
      <c r="O391" s="0" t="str">
        <f aca="false">IF(A391="","",IFERROR(INDEX(Cleanup_Rules!$Q$6:$Q$8,MATCH(F391,Cleanup_Rules!$P$6:$P$8,0)),""))</f>
        <v/>
      </c>
      <c r="P391" s="0" t="str">
        <f aca="false">IF(OR(N391="",O391=""),"",IF(N391&lt;=O391,"Yes","No"))</f>
        <v/>
      </c>
      <c r="Q391" s="0" t="str">
        <f aca="false">IF(A391="","",MID(IF(NOT(EXACT(TRIM(Raw_Export!C391),D391))," · property","")&amp;IF(NOT(EXACT(TRIM(Raw_Export!E391),E391))," · category","")&amp;IF(NOT(EXACT(TRIM(Raw_Export!F391),F391))," · priority","")&amp;IF(NOT(EXACT(TRIM(Raw_Export!G391),G391))," · vendor","")&amp;IF(NOT(EXACT(TRIM(Raw_Export!H391),H391))," · status","")&amp;IF(ISTEXT(Raw_Export!J391)," · cost was text",""),4,200))</f>
        <v/>
      </c>
      <c r="R391" s="0" t="str">
        <f aca="false">IF(A391="","",IF(OR(LEN(Q391)&gt;0,K391&lt;&gt;"",L391&lt;&gt;""),1,0))</f>
        <v/>
      </c>
    </row>
    <row r="392" customFormat="false" ht="15" hidden="false" customHeight="false" outlineLevel="0" collapsed="false">
      <c r="A392" s="0" t="str">
        <f aca="false">IF(Raw_Export!A392="","",Raw_Export!A392)</f>
        <v/>
      </c>
      <c r="B392" s="35" t="str">
        <f aca="false">IF(A392="","",Raw_Export!B392)</f>
        <v/>
      </c>
      <c r="C392" s="36" t="str">
        <f aca="false">IF(A392="","",DATE(YEAR(B392),MONTH(B392),1))</f>
        <v/>
      </c>
      <c r="D392" s="0" t="str">
        <f aca="false">IF(A392="","",IFERROR(INDEX(Cleanup_Rules!$B$6:$B$60,MATCH(TRIM(LOWER(Raw_Export!C392)),Cleanup_Rules!$A$6:$A$60,0)),"UNMAPPED"))</f>
        <v/>
      </c>
      <c r="E392" s="0" t="str">
        <f aca="false">IF(A392="","",IFERROR(INDEX(Cleanup_Rules!$E$6:$E$60,MATCH(TRIM(LOWER(Raw_Export!E392)),Cleanup_Rules!$D$6:$D$60,0)),"UNMAPPED"))</f>
        <v/>
      </c>
      <c r="F392" s="0" t="str">
        <f aca="false">IF(A392="","",IFERROR(INDEX(Cleanup_Rules!$H$6:$H$60,MATCH(TRIM(LOWER(Raw_Export!F392)),Cleanup_Rules!$G$6:$G$60,0)),"UNMAPPED"))</f>
        <v/>
      </c>
      <c r="G392" s="0" t="str">
        <f aca="false">IF(A392="","",IFERROR(INDEX(Cleanup_Rules!$K$6:$K$60,MATCH(TRIM(LOWER(Raw_Export!G392)),Cleanup_Rules!$J$6:$J$60,0)),"UNMAPPED"))</f>
        <v/>
      </c>
      <c r="H392" s="0" t="str">
        <f aca="false">IF(A392="","",IFERROR(INDEX(Cleanup_Rules!$N$6:$N$60,MATCH(TRIM(LOWER(Raw_Export!H392)),Cleanup_Rules!$M$6:$M$60,0)),"UNMAPPED"))</f>
        <v/>
      </c>
      <c r="I392" s="35" t="str">
        <f aca="false">IF(OR(A392="",Raw_Export!I392=""),"",Raw_Export!I392)</f>
        <v/>
      </c>
      <c r="J392" s="37" t="str">
        <f aca="false">IF(A392="","",IF(Raw_Export!J392="",0,IF(ISNUMBER(Raw_Export!J392),Raw_Export!J392,VALUE(SUBSTITUTE(SUBSTITUTE(Raw_Export!J392,"$",""),",","")))))</f>
        <v/>
      </c>
      <c r="K392" s="0" t="str">
        <f aca="false">IF(A392="","",IF(COUNTIF($A$6:A392,A392)&gt;1,"Duplicate",""))</f>
        <v/>
      </c>
      <c r="L392" s="0" t="str">
        <f aca="false">IF(A392="","",IF(AND(H392="Completed",I392=""),"No completion date",IF(AND(I392&lt;&gt;"",I392&lt;B392),"Completed before created","")))</f>
        <v/>
      </c>
      <c r="M392" s="0" t="str">
        <f aca="false">IF(A392="","",IF(K392="Duplicate","No","Yes"))</f>
        <v/>
      </c>
      <c r="N392" s="0" t="str">
        <f aca="false">IF(OR(A392="",H392&lt;&gt;"Completed",L392&lt;&gt;""),"",I392-B392)</f>
        <v/>
      </c>
      <c r="O392" s="0" t="str">
        <f aca="false">IF(A392="","",IFERROR(INDEX(Cleanup_Rules!$Q$6:$Q$8,MATCH(F392,Cleanup_Rules!$P$6:$P$8,0)),""))</f>
        <v/>
      </c>
      <c r="P392" s="0" t="str">
        <f aca="false">IF(OR(N392="",O392=""),"",IF(N392&lt;=O392,"Yes","No"))</f>
        <v/>
      </c>
      <c r="Q392" s="0" t="str">
        <f aca="false">IF(A392="","",MID(IF(NOT(EXACT(TRIM(Raw_Export!C392),D392))," · property","")&amp;IF(NOT(EXACT(TRIM(Raw_Export!E392),E392))," · category","")&amp;IF(NOT(EXACT(TRIM(Raw_Export!F392),F392))," · priority","")&amp;IF(NOT(EXACT(TRIM(Raw_Export!G392),G392))," · vendor","")&amp;IF(NOT(EXACT(TRIM(Raw_Export!H392),H392))," · status","")&amp;IF(ISTEXT(Raw_Export!J392)," · cost was text",""),4,200))</f>
        <v/>
      </c>
      <c r="R392" s="0" t="str">
        <f aca="false">IF(A392="","",IF(OR(LEN(Q392)&gt;0,K392&lt;&gt;"",L392&lt;&gt;""),1,0))</f>
        <v/>
      </c>
    </row>
    <row r="393" customFormat="false" ht="15" hidden="false" customHeight="false" outlineLevel="0" collapsed="false">
      <c r="A393" s="0" t="str">
        <f aca="false">IF(Raw_Export!A393="","",Raw_Export!A393)</f>
        <v/>
      </c>
      <c r="B393" s="35" t="str">
        <f aca="false">IF(A393="","",Raw_Export!B393)</f>
        <v/>
      </c>
      <c r="C393" s="36" t="str">
        <f aca="false">IF(A393="","",DATE(YEAR(B393),MONTH(B393),1))</f>
        <v/>
      </c>
      <c r="D393" s="0" t="str">
        <f aca="false">IF(A393="","",IFERROR(INDEX(Cleanup_Rules!$B$6:$B$60,MATCH(TRIM(LOWER(Raw_Export!C393)),Cleanup_Rules!$A$6:$A$60,0)),"UNMAPPED"))</f>
        <v/>
      </c>
      <c r="E393" s="0" t="str">
        <f aca="false">IF(A393="","",IFERROR(INDEX(Cleanup_Rules!$E$6:$E$60,MATCH(TRIM(LOWER(Raw_Export!E393)),Cleanup_Rules!$D$6:$D$60,0)),"UNMAPPED"))</f>
        <v/>
      </c>
      <c r="F393" s="0" t="str">
        <f aca="false">IF(A393="","",IFERROR(INDEX(Cleanup_Rules!$H$6:$H$60,MATCH(TRIM(LOWER(Raw_Export!F393)),Cleanup_Rules!$G$6:$G$60,0)),"UNMAPPED"))</f>
        <v/>
      </c>
      <c r="G393" s="0" t="str">
        <f aca="false">IF(A393="","",IFERROR(INDEX(Cleanup_Rules!$K$6:$K$60,MATCH(TRIM(LOWER(Raw_Export!G393)),Cleanup_Rules!$J$6:$J$60,0)),"UNMAPPED"))</f>
        <v/>
      </c>
      <c r="H393" s="0" t="str">
        <f aca="false">IF(A393="","",IFERROR(INDEX(Cleanup_Rules!$N$6:$N$60,MATCH(TRIM(LOWER(Raw_Export!H393)),Cleanup_Rules!$M$6:$M$60,0)),"UNMAPPED"))</f>
        <v/>
      </c>
      <c r="I393" s="35" t="str">
        <f aca="false">IF(OR(A393="",Raw_Export!I393=""),"",Raw_Export!I393)</f>
        <v/>
      </c>
      <c r="J393" s="37" t="str">
        <f aca="false">IF(A393="","",IF(Raw_Export!J393="",0,IF(ISNUMBER(Raw_Export!J393),Raw_Export!J393,VALUE(SUBSTITUTE(SUBSTITUTE(Raw_Export!J393,"$",""),",","")))))</f>
        <v/>
      </c>
      <c r="K393" s="0" t="str">
        <f aca="false">IF(A393="","",IF(COUNTIF($A$6:A393,A393)&gt;1,"Duplicate",""))</f>
        <v/>
      </c>
      <c r="L393" s="0" t="str">
        <f aca="false">IF(A393="","",IF(AND(H393="Completed",I393=""),"No completion date",IF(AND(I393&lt;&gt;"",I393&lt;B393),"Completed before created","")))</f>
        <v/>
      </c>
      <c r="M393" s="0" t="str">
        <f aca="false">IF(A393="","",IF(K393="Duplicate","No","Yes"))</f>
        <v/>
      </c>
      <c r="N393" s="0" t="str">
        <f aca="false">IF(OR(A393="",H393&lt;&gt;"Completed",L393&lt;&gt;""),"",I393-B393)</f>
        <v/>
      </c>
      <c r="O393" s="0" t="str">
        <f aca="false">IF(A393="","",IFERROR(INDEX(Cleanup_Rules!$Q$6:$Q$8,MATCH(F393,Cleanup_Rules!$P$6:$P$8,0)),""))</f>
        <v/>
      </c>
      <c r="P393" s="0" t="str">
        <f aca="false">IF(OR(N393="",O393=""),"",IF(N393&lt;=O393,"Yes","No"))</f>
        <v/>
      </c>
      <c r="Q393" s="0" t="str">
        <f aca="false">IF(A393="","",MID(IF(NOT(EXACT(TRIM(Raw_Export!C393),D393))," · property","")&amp;IF(NOT(EXACT(TRIM(Raw_Export!E393),E393))," · category","")&amp;IF(NOT(EXACT(TRIM(Raw_Export!F393),F393))," · priority","")&amp;IF(NOT(EXACT(TRIM(Raw_Export!G393),G393))," · vendor","")&amp;IF(NOT(EXACT(TRIM(Raw_Export!H393),H393))," · status","")&amp;IF(ISTEXT(Raw_Export!J393)," · cost was text",""),4,200))</f>
        <v/>
      </c>
      <c r="R393" s="0" t="str">
        <f aca="false">IF(A393="","",IF(OR(LEN(Q393)&gt;0,K393&lt;&gt;"",L393&lt;&gt;""),1,0))</f>
        <v/>
      </c>
    </row>
    <row r="394" customFormat="false" ht="15" hidden="false" customHeight="false" outlineLevel="0" collapsed="false">
      <c r="A394" s="0" t="str">
        <f aca="false">IF(Raw_Export!A394="","",Raw_Export!A394)</f>
        <v/>
      </c>
      <c r="B394" s="35" t="str">
        <f aca="false">IF(A394="","",Raw_Export!B394)</f>
        <v/>
      </c>
      <c r="C394" s="36" t="str">
        <f aca="false">IF(A394="","",DATE(YEAR(B394),MONTH(B394),1))</f>
        <v/>
      </c>
      <c r="D394" s="0" t="str">
        <f aca="false">IF(A394="","",IFERROR(INDEX(Cleanup_Rules!$B$6:$B$60,MATCH(TRIM(LOWER(Raw_Export!C394)),Cleanup_Rules!$A$6:$A$60,0)),"UNMAPPED"))</f>
        <v/>
      </c>
      <c r="E394" s="0" t="str">
        <f aca="false">IF(A394="","",IFERROR(INDEX(Cleanup_Rules!$E$6:$E$60,MATCH(TRIM(LOWER(Raw_Export!E394)),Cleanup_Rules!$D$6:$D$60,0)),"UNMAPPED"))</f>
        <v/>
      </c>
      <c r="F394" s="0" t="str">
        <f aca="false">IF(A394="","",IFERROR(INDEX(Cleanup_Rules!$H$6:$H$60,MATCH(TRIM(LOWER(Raw_Export!F394)),Cleanup_Rules!$G$6:$G$60,0)),"UNMAPPED"))</f>
        <v/>
      </c>
      <c r="G394" s="0" t="str">
        <f aca="false">IF(A394="","",IFERROR(INDEX(Cleanup_Rules!$K$6:$K$60,MATCH(TRIM(LOWER(Raw_Export!G394)),Cleanup_Rules!$J$6:$J$60,0)),"UNMAPPED"))</f>
        <v/>
      </c>
      <c r="H394" s="0" t="str">
        <f aca="false">IF(A394="","",IFERROR(INDEX(Cleanup_Rules!$N$6:$N$60,MATCH(TRIM(LOWER(Raw_Export!H394)),Cleanup_Rules!$M$6:$M$60,0)),"UNMAPPED"))</f>
        <v/>
      </c>
      <c r="I394" s="35" t="str">
        <f aca="false">IF(OR(A394="",Raw_Export!I394=""),"",Raw_Export!I394)</f>
        <v/>
      </c>
      <c r="J394" s="37" t="str">
        <f aca="false">IF(A394="","",IF(Raw_Export!J394="",0,IF(ISNUMBER(Raw_Export!J394),Raw_Export!J394,VALUE(SUBSTITUTE(SUBSTITUTE(Raw_Export!J394,"$",""),",","")))))</f>
        <v/>
      </c>
      <c r="K394" s="0" t="str">
        <f aca="false">IF(A394="","",IF(COUNTIF($A$6:A394,A394)&gt;1,"Duplicate",""))</f>
        <v/>
      </c>
      <c r="L394" s="0" t="str">
        <f aca="false">IF(A394="","",IF(AND(H394="Completed",I394=""),"No completion date",IF(AND(I394&lt;&gt;"",I394&lt;B394),"Completed before created","")))</f>
        <v/>
      </c>
      <c r="M394" s="0" t="str">
        <f aca="false">IF(A394="","",IF(K394="Duplicate","No","Yes"))</f>
        <v/>
      </c>
      <c r="N394" s="0" t="str">
        <f aca="false">IF(OR(A394="",H394&lt;&gt;"Completed",L394&lt;&gt;""),"",I394-B394)</f>
        <v/>
      </c>
      <c r="O394" s="0" t="str">
        <f aca="false">IF(A394="","",IFERROR(INDEX(Cleanup_Rules!$Q$6:$Q$8,MATCH(F394,Cleanup_Rules!$P$6:$P$8,0)),""))</f>
        <v/>
      </c>
      <c r="P394" s="0" t="str">
        <f aca="false">IF(OR(N394="",O394=""),"",IF(N394&lt;=O394,"Yes","No"))</f>
        <v/>
      </c>
      <c r="Q394" s="0" t="str">
        <f aca="false">IF(A394="","",MID(IF(NOT(EXACT(TRIM(Raw_Export!C394),D394))," · property","")&amp;IF(NOT(EXACT(TRIM(Raw_Export!E394),E394))," · category","")&amp;IF(NOT(EXACT(TRIM(Raw_Export!F394),F394))," · priority","")&amp;IF(NOT(EXACT(TRIM(Raw_Export!G394),G394))," · vendor","")&amp;IF(NOT(EXACT(TRIM(Raw_Export!H394),H394))," · status","")&amp;IF(ISTEXT(Raw_Export!J394)," · cost was text",""),4,200))</f>
        <v/>
      </c>
      <c r="R394" s="0" t="str">
        <f aca="false">IF(A394="","",IF(OR(LEN(Q394)&gt;0,K394&lt;&gt;"",L394&lt;&gt;""),1,0))</f>
        <v/>
      </c>
    </row>
    <row r="395" customFormat="false" ht="15" hidden="false" customHeight="false" outlineLevel="0" collapsed="false">
      <c r="A395" s="0" t="str">
        <f aca="false">IF(Raw_Export!A395="","",Raw_Export!A395)</f>
        <v/>
      </c>
      <c r="B395" s="35" t="str">
        <f aca="false">IF(A395="","",Raw_Export!B395)</f>
        <v/>
      </c>
      <c r="C395" s="36" t="str">
        <f aca="false">IF(A395="","",DATE(YEAR(B395),MONTH(B395),1))</f>
        <v/>
      </c>
      <c r="D395" s="0" t="str">
        <f aca="false">IF(A395="","",IFERROR(INDEX(Cleanup_Rules!$B$6:$B$60,MATCH(TRIM(LOWER(Raw_Export!C395)),Cleanup_Rules!$A$6:$A$60,0)),"UNMAPPED"))</f>
        <v/>
      </c>
      <c r="E395" s="0" t="str">
        <f aca="false">IF(A395="","",IFERROR(INDEX(Cleanup_Rules!$E$6:$E$60,MATCH(TRIM(LOWER(Raw_Export!E395)),Cleanup_Rules!$D$6:$D$60,0)),"UNMAPPED"))</f>
        <v/>
      </c>
      <c r="F395" s="0" t="str">
        <f aca="false">IF(A395="","",IFERROR(INDEX(Cleanup_Rules!$H$6:$H$60,MATCH(TRIM(LOWER(Raw_Export!F395)),Cleanup_Rules!$G$6:$G$60,0)),"UNMAPPED"))</f>
        <v/>
      </c>
      <c r="G395" s="0" t="str">
        <f aca="false">IF(A395="","",IFERROR(INDEX(Cleanup_Rules!$K$6:$K$60,MATCH(TRIM(LOWER(Raw_Export!G395)),Cleanup_Rules!$J$6:$J$60,0)),"UNMAPPED"))</f>
        <v/>
      </c>
      <c r="H395" s="0" t="str">
        <f aca="false">IF(A395="","",IFERROR(INDEX(Cleanup_Rules!$N$6:$N$60,MATCH(TRIM(LOWER(Raw_Export!H395)),Cleanup_Rules!$M$6:$M$60,0)),"UNMAPPED"))</f>
        <v/>
      </c>
      <c r="I395" s="35" t="str">
        <f aca="false">IF(OR(A395="",Raw_Export!I395=""),"",Raw_Export!I395)</f>
        <v/>
      </c>
      <c r="J395" s="37" t="str">
        <f aca="false">IF(A395="","",IF(Raw_Export!J395="",0,IF(ISNUMBER(Raw_Export!J395),Raw_Export!J395,VALUE(SUBSTITUTE(SUBSTITUTE(Raw_Export!J395,"$",""),",","")))))</f>
        <v/>
      </c>
      <c r="K395" s="0" t="str">
        <f aca="false">IF(A395="","",IF(COUNTIF($A$6:A395,A395)&gt;1,"Duplicate",""))</f>
        <v/>
      </c>
      <c r="L395" s="0" t="str">
        <f aca="false">IF(A395="","",IF(AND(H395="Completed",I395=""),"No completion date",IF(AND(I395&lt;&gt;"",I395&lt;B395),"Completed before created","")))</f>
        <v/>
      </c>
      <c r="M395" s="0" t="str">
        <f aca="false">IF(A395="","",IF(K395="Duplicate","No","Yes"))</f>
        <v/>
      </c>
      <c r="N395" s="0" t="str">
        <f aca="false">IF(OR(A395="",H395&lt;&gt;"Completed",L395&lt;&gt;""),"",I395-B395)</f>
        <v/>
      </c>
      <c r="O395" s="0" t="str">
        <f aca="false">IF(A395="","",IFERROR(INDEX(Cleanup_Rules!$Q$6:$Q$8,MATCH(F395,Cleanup_Rules!$P$6:$P$8,0)),""))</f>
        <v/>
      </c>
      <c r="P395" s="0" t="str">
        <f aca="false">IF(OR(N395="",O395=""),"",IF(N395&lt;=O395,"Yes","No"))</f>
        <v/>
      </c>
      <c r="Q395" s="0" t="str">
        <f aca="false">IF(A395="","",MID(IF(NOT(EXACT(TRIM(Raw_Export!C395),D395))," · property","")&amp;IF(NOT(EXACT(TRIM(Raw_Export!E395),E395))," · category","")&amp;IF(NOT(EXACT(TRIM(Raw_Export!F395),F395))," · priority","")&amp;IF(NOT(EXACT(TRIM(Raw_Export!G395),G395))," · vendor","")&amp;IF(NOT(EXACT(TRIM(Raw_Export!H395),H395))," · status","")&amp;IF(ISTEXT(Raw_Export!J395)," · cost was text",""),4,200))</f>
        <v/>
      </c>
      <c r="R395" s="0" t="str">
        <f aca="false">IF(A395="","",IF(OR(LEN(Q395)&gt;0,K395&lt;&gt;"",L395&lt;&gt;""),1,0))</f>
        <v/>
      </c>
    </row>
    <row r="396" customFormat="false" ht="15" hidden="false" customHeight="false" outlineLevel="0" collapsed="false">
      <c r="A396" s="0" t="str">
        <f aca="false">IF(Raw_Export!A396="","",Raw_Export!A396)</f>
        <v/>
      </c>
      <c r="B396" s="35" t="str">
        <f aca="false">IF(A396="","",Raw_Export!B396)</f>
        <v/>
      </c>
      <c r="C396" s="36" t="str">
        <f aca="false">IF(A396="","",DATE(YEAR(B396),MONTH(B396),1))</f>
        <v/>
      </c>
      <c r="D396" s="0" t="str">
        <f aca="false">IF(A396="","",IFERROR(INDEX(Cleanup_Rules!$B$6:$B$60,MATCH(TRIM(LOWER(Raw_Export!C396)),Cleanup_Rules!$A$6:$A$60,0)),"UNMAPPED"))</f>
        <v/>
      </c>
      <c r="E396" s="0" t="str">
        <f aca="false">IF(A396="","",IFERROR(INDEX(Cleanup_Rules!$E$6:$E$60,MATCH(TRIM(LOWER(Raw_Export!E396)),Cleanup_Rules!$D$6:$D$60,0)),"UNMAPPED"))</f>
        <v/>
      </c>
      <c r="F396" s="0" t="str">
        <f aca="false">IF(A396="","",IFERROR(INDEX(Cleanup_Rules!$H$6:$H$60,MATCH(TRIM(LOWER(Raw_Export!F396)),Cleanup_Rules!$G$6:$G$60,0)),"UNMAPPED"))</f>
        <v/>
      </c>
      <c r="G396" s="0" t="str">
        <f aca="false">IF(A396="","",IFERROR(INDEX(Cleanup_Rules!$K$6:$K$60,MATCH(TRIM(LOWER(Raw_Export!G396)),Cleanup_Rules!$J$6:$J$60,0)),"UNMAPPED"))</f>
        <v/>
      </c>
      <c r="H396" s="0" t="str">
        <f aca="false">IF(A396="","",IFERROR(INDEX(Cleanup_Rules!$N$6:$N$60,MATCH(TRIM(LOWER(Raw_Export!H396)),Cleanup_Rules!$M$6:$M$60,0)),"UNMAPPED"))</f>
        <v/>
      </c>
      <c r="I396" s="35" t="str">
        <f aca="false">IF(OR(A396="",Raw_Export!I396=""),"",Raw_Export!I396)</f>
        <v/>
      </c>
      <c r="J396" s="37" t="str">
        <f aca="false">IF(A396="","",IF(Raw_Export!J396="",0,IF(ISNUMBER(Raw_Export!J396),Raw_Export!J396,VALUE(SUBSTITUTE(SUBSTITUTE(Raw_Export!J396,"$",""),",","")))))</f>
        <v/>
      </c>
      <c r="K396" s="0" t="str">
        <f aca="false">IF(A396="","",IF(COUNTIF($A$6:A396,A396)&gt;1,"Duplicate",""))</f>
        <v/>
      </c>
      <c r="L396" s="0" t="str">
        <f aca="false">IF(A396="","",IF(AND(H396="Completed",I396=""),"No completion date",IF(AND(I396&lt;&gt;"",I396&lt;B396),"Completed before created","")))</f>
        <v/>
      </c>
      <c r="M396" s="0" t="str">
        <f aca="false">IF(A396="","",IF(K396="Duplicate","No","Yes"))</f>
        <v/>
      </c>
      <c r="N396" s="0" t="str">
        <f aca="false">IF(OR(A396="",H396&lt;&gt;"Completed",L396&lt;&gt;""),"",I396-B396)</f>
        <v/>
      </c>
      <c r="O396" s="0" t="str">
        <f aca="false">IF(A396="","",IFERROR(INDEX(Cleanup_Rules!$Q$6:$Q$8,MATCH(F396,Cleanup_Rules!$P$6:$P$8,0)),""))</f>
        <v/>
      </c>
      <c r="P396" s="0" t="str">
        <f aca="false">IF(OR(N396="",O396=""),"",IF(N396&lt;=O396,"Yes","No"))</f>
        <v/>
      </c>
      <c r="Q396" s="0" t="str">
        <f aca="false">IF(A396="","",MID(IF(NOT(EXACT(TRIM(Raw_Export!C396),D396))," · property","")&amp;IF(NOT(EXACT(TRIM(Raw_Export!E396),E396))," · category","")&amp;IF(NOT(EXACT(TRIM(Raw_Export!F396),F396))," · priority","")&amp;IF(NOT(EXACT(TRIM(Raw_Export!G396),G396))," · vendor","")&amp;IF(NOT(EXACT(TRIM(Raw_Export!H396),H396))," · status","")&amp;IF(ISTEXT(Raw_Export!J396)," · cost was text",""),4,200))</f>
        <v/>
      </c>
      <c r="R396" s="0" t="str">
        <f aca="false">IF(A396="","",IF(OR(LEN(Q396)&gt;0,K396&lt;&gt;"",L396&lt;&gt;""),1,0))</f>
        <v/>
      </c>
    </row>
    <row r="397" customFormat="false" ht="15" hidden="false" customHeight="false" outlineLevel="0" collapsed="false">
      <c r="A397" s="0" t="str">
        <f aca="false">IF(Raw_Export!A397="","",Raw_Export!A397)</f>
        <v/>
      </c>
      <c r="B397" s="35" t="str">
        <f aca="false">IF(A397="","",Raw_Export!B397)</f>
        <v/>
      </c>
      <c r="C397" s="36" t="str">
        <f aca="false">IF(A397="","",DATE(YEAR(B397),MONTH(B397),1))</f>
        <v/>
      </c>
      <c r="D397" s="0" t="str">
        <f aca="false">IF(A397="","",IFERROR(INDEX(Cleanup_Rules!$B$6:$B$60,MATCH(TRIM(LOWER(Raw_Export!C397)),Cleanup_Rules!$A$6:$A$60,0)),"UNMAPPED"))</f>
        <v/>
      </c>
      <c r="E397" s="0" t="str">
        <f aca="false">IF(A397="","",IFERROR(INDEX(Cleanup_Rules!$E$6:$E$60,MATCH(TRIM(LOWER(Raw_Export!E397)),Cleanup_Rules!$D$6:$D$60,0)),"UNMAPPED"))</f>
        <v/>
      </c>
      <c r="F397" s="0" t="str">
        <f aca="false">IF(A397="","",IFERROR(INDEX(Cleanup_Rules!$H$6:$H$60,MATCH(TRIM(LOWER(Raw_Export!F397)),Cleanup_Rules!$G$6:$G$60,0)),"UNMAPPED"))</f>
        <v/>
      </c>
      <c r="G397" s="0" t="str">
        <f aca="false">IF(A397="","",IFERROR(INDEX(Cleanup_Rules!$K$6:$K$60,MATCH(TRIM(LOWER(Raw_Export!G397)),Cleanup_Rules!$J$6:$J$60,0)),"UNMAPPED"))</f>
        <v/>
      </c>
      <c r="H397" s="0" t="str">
        <f aca="false">IF(A397="","",IFERROR(INDEX(Cleanup_Rules!$N$6:$N$60,MATCH(TRIM(LOWER(Raw_Export!H397)),Cleanup_Rules!$M$6:$M$60,0)),"UNMAPPED"))</f>
        <v/>
      </c>
      <c r="I397" s="35" t="str">
        <f aca="false">IF(OR(A397="",Raw_Export!I397=""),"",Raw_Export!I397)</f>
        <v/>
      </c>
      <c r="J397" s="37" t="str">
        <f aca="false">IF(A397="","",IF(Raw_Export!J397="",0,IF(ISNUMBER(Raw_Export!J397),Raw_Export!J397,VALUE(SUBSTITUTE(SUBSTITUTE(Raw_Export!J397,"$",""),",","")))))</f>
        <v/>
      </c>
      <c r="K397" s="0" t="str">
        <f aca="false">IF(A397="","",IF(COUNTIF($A$6:A397,A397)&gt;1,"Duplicate",""))</f>
        <v/>
      </c>
      <c r="L397" s="0" t="str">
        <f aca="false">IF(A397="","",IF(AND(H397="Completed",I397=""),"No completion date",IF(AND(I397&lt;&gt;"",I397&lt;B397),"Completed before created","")))</f>
        <v/>
      </c>
      <c r="M397" s="0" t="str">
        <f aca="false">IF(A397="","",IF(K397="Duplicate","No","Yes"))</f>
        <v/>
      </c>
      <c r="N397" s="0" t="str">
        <f aca="false">IF(OR(A397="",H397&lt;&gt;"Completed",L397&lt;&gt;""),"",I397-B397)</f>
        <v/>
      </c>
      <c r="O397" s="0" t="str">
        <f aca="false">IF(A397="","",IFERROR(INDEX(Cleanup_Rules!$Q$6:$Q$8,MATCH(F397,Cleanup_Rules!$P$6:$P$8,0)),""))</f>
        <v/>
      </c>
      <c r="P397" s="0" t="str">
        <f aca="false">IF(OR(N397="",O397=""),"",IF(N397&lt;=O397,"Yes","No"))</f>
        <v/>
      </c>
      <c r="Q397" s="0" t="str">
        <f aca="false">IF(A397="","",MID(IF(NOT(EXACT(TRIM(Raw_Export!C397),D397))," · property","")&amp;IF(NOT(EXACT(TRIM(Raw_Export!E397),E397))," · category","")&amp;IF(NOT(EXACT(TRIM(Raw_Export!F397),F397))," · priority","")&amp;IF(NOT(EXACT(TRIM(Raw_Export!G397),G397))," · vendor","")&amp;IF(NOT(EXACT(TRIM(Raw_Export!H397),H397))," · status","")&amp;IF(ISTEXT(Raw_Export!J397)," · cost was text",""),4,200))</f>
        <v/>
      </c>
      <c r="R397" s="0" t="str">
        <f aca="false">IF(A397="","",IF(OR(LEN(Q397)&gt;0,K397&lt;&gt;"",L397&lt;&gt;""),1,0))</f>
        <v/>
      </c>
    </row>
    <row r="398" customFormat="false" ht="15" hidden="false" customHeight="false" outlineLevel="0" collapsed="false">
      <c r="A398" s="0" t="str">
        <f aca="false">IF(Raw_Export!A398="","",Raw_Export!A398)</f>
        <v/>
      </c>
      <c r="B398" s="35" t="str">
        <f aca="false">IF(A398="","",Raw_Export!B398)</f>
        <v/>
      </c>
      <c r="C398" s="36" t="str">
        <f aca="false">IF(A398="","",DATE(YEAR(B398),MONTH(B398),1))</f>
        <v/>
      </c>
      <c r="D398" s="0" t="str">
        <f aca="false">IF(A398="","",IFERROR(INDEX(Cleanup_Rules!$B$6:$B$60,MATCH(TRIM(LOWER(Raw_Export!C398)),Cleanup_Rules!$A$6:$A$60,0)),"UNMAPPED"))</f>
        <v/>
      </c>
      <c r="E398" s="0" t="str">
        <f aca="false">IF(A398="","",IFERROR(INDEX(Cleanup_Rules!$E$6:$E$60,MATCH(TRIM(LOWER(Raw_Export!E398)),Cleanup_Rules!$D$6:$D$60,0)),"UNMAPPED"))</f>
        <v/>
      </c>
      <c r="F398" s="0" t="str">
        <f aca="false">IF(A398="","",IFERROR(INDEX(Cleanup_Rules!$H$6:$H$60,MATCH(TRIM(LOWER(Raw_Export!F398)),Cleanup_Rules!$G$6:$G$60,0)),"UNMAPPED"))</f>
        <v/>
      </c>
      <c r="G398" s="0" t="str">
        <f aca="false">IF(A398="","",IFERROR(INDEX(Cleanup_Rules!$K$6:$K$60,MATCH(TRIM(LOWER(Raw_Export!G398)),Cleanup_Rules!$J$6:$J$60,0)),"UNMAPPED"))</f>
        <v/>
      </c>
      <c r="H398" s="0" t="str">
        <f aca="false">IF(A398="","",IFERROR(INDEX(Cleanup_Rules!$N$6:$N$60,MATCH(TRIM(LOWER(Raw_Export!H398)),Cleanup_Rules!$M$6:$M$60,0)),"UNMAPPED"))</f>
        <v/>
      </c>
      <c r="I398" s="35" t="str">
        <f aca="false">IF(OR(A398="",Raw_Export!I398=""),"",Raw_Export!I398)</f>
        <v/>
      </c>
      <c r="J398" s="37" t="str">
        <f aca="false">IF(A398="","",IF(Raw_Export!J398="",0,IF(ISNUMBER(Raw_Export!J398),Raw_Export!J398,VALUE(SUBSTITUTE(SUBSTITUTE(Raw_Export!J398,"$",""),",","")))))</f>
        <v/>
      </c>
      <c r="K398" s="0" t="str">
        <f aca="false">IF(A398="","",IF(COUNTIF($A$6:A398,A398)&gt;1,"Duplicate",""))</f>
        <v/>
      </c>
      <c r="L398" s="0" t="str">
        <f aca="false">IF(A398="","",IF(AND(H398="Completed",I398=""),"No completion date",IF(AND(I398&lt;&gt;"",I398&lt;B398),"Completed before created","")))</f>
        <v/>
      </c>
      <c r="M398" s="0" t="str">
        <f aca="false">IF(A398="","",IF(K398="Duplicate","No","Yes"))</f>
        <v/>
      </c>
      <c r="N398" s="0" t="str">
        <f aca="false">IF(OR(A398="",H398&lt;&gt;"Completed",L398&lt;&gt;""),"",I398-B398)</f>
        <v/>
      </c>
      <c r="O398" s="0" t="str">
        <f aca="false">IF(A398="","",IFERROR(INDEX(Cleanup_Rules!$Q$6:$Q$8,MATCH(F398,Cleanup_Rules!$P$6:$P$8,0)),""))</f>
        <v/>
      </c>
      <c r="P398" s="0" t="str">
        <f aca="false">IF(OR(N398="",O398=""),"",IF(N398&lt;=O398,"Yes","No"))</f>
        <v/>
      </c>
      <c r="Q398" s="0" t="str">
        <f aca="false">IF(A398="","",MID(IF(NOT(EXACT(TRIM(Raw_Export!C398),D398))," · property","")&amp;IF(NOT(EXACT(TRIM(Raw_Export!E398),E398))," · category","")&amp;IF(NOT(EXACT(TRIM(Raw_Export!F398),F398))," · priority","")&amp;IF(NOT(EXACT(TRIM(Raw_Export!G398),G398))," · vendor","")&amp;IF(NOT(EXACT(TRIM(Raw_Export!H398),H398))," · status","")&amp;IF(ISTEXT(Raw_Export!J398)," · cost was text",""),4,200))</f>
        <v/>
      </c>
      <c r="R398" s="0" t="str">
        <f aca="false">IF(A398="","",IF(OR(LEN(Q398)&gt;0,K398&lt;&gt;"",L398&lt;&gt;""),1,0))</f>
        <v/>
      </c>
    </row>
    <row r="399" customFormat="false" ht="15" hidden="false" customHeight="false" outlineLevel="0" collapsed="false">
      <c r="A399" s="0" t="str">
        <f aca="false">IF(Raw_Export!A399="","",Raw_Export!A399)</f>
        <v/>
      </c>
      <c r="B399" s="35" t="str">
        <f aca="false">IF(A399="","",Raw_Export!B399)</f>
        <v/>
      </c>
      <c r="C399" s="36" t="str">
        <f aca="false">IF(A399="","",DATE(YEAR(B399),MONTH(B399),1))</f>
        <v/>
      </c>
      <c r="D399" s="0" t="str">
        <f aca="false">IF(A399="","",IFERROR(INDEX(Cleanup_Rules!$B$6:$B$60,MATCH(TRIM(LOWER(Raw_Export!C399)),Cleanup_Rules!$A$6:$A$60,0)),"UNMAPPED"))</f>
        <v/>
      </c>
      <c r="E399" s="0" t="str">
        <f aca="false">IF(A399="","",IFERROR(INDEX(Cleanup_Rules!$E$6:$E$60,MATCH(TRIM(LOWER(Raw_Export!E399)),Cleanup_Rules!$D$6:$D$60,0)),"UNMAPPED"))</f>
        <v/>
      </c>
      <c r="F399" s="0" t="str">
        <f aca="false">IF(A399="","",IFERROR(INDEX(Cleanup_Rules!$H$6:$H$60,MATCH(TRIM(LOWER(Raw_Export!F399)),Cleanup_Rules!$G$6:$G$60,0)),"UNMAPPED"))</f>
        <v/>
      </c>
      <c r="G399" s="0" t="str">
        <f aca="false">IF(A399="","",IFERROR(INDEX(Cleanup_Rules!$K$6:$K$60,MATCH(TRIM(LOWER(Raw_Export!G399)),Cleanup_Rules!$J$6:$J$60,0)),"UNMAPPED"))</f>
        <v/>
      </c>
      <c r="H399" s="0" t="str">
        <f aca="false">IF(A399="","",IFERROR(INDEX(Cleanup_Rules!$N$6:$N$60,MATCH(TRIM(LOWER(Raw_Export!H399)),Cleanup_Rules!$M$6:$M$60,0)),"UNMAPPED"))</f>
        <v/>
      </c>
      <c r="I399" s="35" t="str">
        <f aca="false">IF(OR(A399="",Raw_Export!I399=""),"",Raw_Export!I399)</f>
        <v/>
      </c>
      <c r="J399" s="37" t="str">
        <f aca="false">IF(A399="","",IF(Raw_Export!J399="",0,IF(ISNUMBER(Raw_Export!J399),Raw_Export!J399,VALUE(SUBSTITUTE(SUBSTITUTE(Raw_Export!J399,"$",""),",","")))))</f>
        <v/>
      </c>
      <c r="K399" s="0" t="str">
        <f aca="false">IF(A399="","",IF(COUNTIF($A$6:A399,A399)&gt;1,"Duplicate",""))</f>
        <v/>
      </c>
      <c r="L399" s="0" t="str">
        <f aca="false">IF(A399="","",IF(AND(H399="Completed",I399=""),"No completion date",IF(AND(I399&lt;&gt;"",I399&lt;B399),"Completed before created","")))</f>
        <v/>
      </c>
      <c r="M399" s="0" t="str">
        <f aca="false">IF(A399="","",IF(K399="Duplicate","No","Yes"))</f>
        <v/>
      </c>
      <c r="N399" s="0" t="str">
        <f aca="false">IF(OR(A399="",H399&lt;&gt;"Completed",L399&lt;&gt;""),"",I399-B399)</f>
        <v/>
      </c>
      <c r="O399" s="0" t="str">
        <f aca="false">IF(A399="","",IFERROR(INDEX(Cleanup_Rules!$Q$6:$Q$8,MATCH(F399,Cleanup_Rules!$P$6:$P$8,0)),""))</f>
        <v/>
      </c>
      <c r="P399" s="0" t="str">
        <f aca="false">IF(OR(N399="",O399=""),"",IF(N399&lt;=O399,"Yes","No"))</f>
        <v/>
      </c>
      <c r="Q399" s="0" t="str">
        <f aca="false">IF(A399="","",MID(IF(NOT(EXACT(TRIM(Raw_Export!C399),D399))," · property","")&amp;IF(NOT(EXACT(TRIM(Raw_Export!E399),E399))," · category","")&amp;IF(NOT(EXACT(TRIM(Raw_Export!F399),F399))," · priority","")&amp;IF(NOT(EXACT(TRIM(Raw_Export!G399),G399))," · vendor","")&amp;IF(NOT(EXACT(TRIM(Raw_Export!H399),H399))," · status","")&amp;IF(ISTEXT(Raw_Export!J399)," · cost was text",""),4,200))</f>
        <v/>
      </c>
      <c r="R399" s="0" t="str">
        <f aca="false">IF(A399="","",IF(OR(LEN(Q399)&gt;0,K399&lt;&gt;"",L399&lt;&gt;""),1,0))</f>
        <v/>
      </c>
    </row>
    <row r="400" customFormat="false" ht="15" hidden="false" customHeight="false" outlineLevel="0" collapsed="false">
      <c r="A400" s="0" t="str">
        <f aca="false">IF(Raw_Export!A400="","",Raw_Export!A400)</f>
        <v/>
      </c>
      <c r="B400" s="35" t="str">
        <f aca="false">IF(A400="","",Raw_Export!B400)</f>
        <v/>
      </c>
      <c r="C400" s="36" t="str">
        <f aca="false">IF(A400="","",DATE(YEAR(B400),MONTH(B400),1))</f>
        <v/>
      </c>
      <c r="D400" s="0" t="str">
        <f aca="false">IF(A400="","",IFERROR(INDEX(Cleanup_Rules!$B$6:$B$60,MATCH(TRIM(LOWER(Raw_Export!C400)),Cleanup_Rules!$A$6:$A$60,0)),"UNMAPPED"))</f>
        <v/>
      </c>
      <c r="E400" s="0" t="str">
        <f aca="false">IF(A400="","",IFERROR(INDEX(Cleanup_Rules!$E$6:$E$60,MATCH(TRIM(LOWER(Raw_Export!E400)),Cleanup_Rules!$D$6:$D$60,0)),"UNMAPPED"))</f>
        <v/>
      </c>
      <c r="F400" s="0" t="str">
        <f aca="false">IF(A400="","",IFERROR(INDEX(Cleanup_Rules!$H$6:$H$60,MATCH(TRIM(LOWER(Raw_Export!F400)),Cleanup_Rules!$G$6:$G$60,0)),"UNMAPPED"))</f>
        <v/>
      </c>
      <c r="G400" s="0" t="str">
        <f aca="false">IF(A400="","",IFERROR(INDEX(Cleanup_Rules!$K$6:$K$60,MATCH(TRIM(LOWER(Raw_Export!G400)),Cleanup_Rules!$J$6:$J$60,0)),"UNMAPPED"))</f>
        <v/>
      </c>
      <c r="H400" s="0" t="str">
        <f aca="false">IF(A400="","",IFERROR(INDEX(Cleanup_Rules!$N$6:$N$60,MATCH(TRIM(LOWER(Raw_Export!H400)),Cleanup_Rules!$M$6:$M$60,0)),"UNMAPPED"))</f>
        <v/>
      </c>
      <c r="I400" s="35" t="str">
        <f aca="false">IF(OR(A400="",Raw_Export!I400=""),"",Raw_Export!I400)</f>
        <v/>
      </c>
      <c r="J400" s="37" t="str">
        <f aca="false">IF(A400="","",IF(Raw_Export!J400="",0,IF(ISNUMBER(Raw_Export!J400),Raw_Export!J400,VALUE(SUBSTITUTE(SUBSTITUTE(Raw_Export!J400,"$",""),",","")))))</f>
        <v/>
      </c>
      <c r="K400" s="0" t="str">
        <f aca="false">IF(A400="","",IF(COUNTIF($A$6:A400,A400)&gt;1,"Duplicate",""))</f>
        <v/>
      </c>
      <c r="L400" s="0" t="str">
        <f aca="false">IF(A400="","",IF(AND(H400="Completed",I400=""),"No completion date",IF(AND(I400&lt;&gt;"",I400&lt;B400),"Completed before created","")))</f>
        <v/>
      </c>
      <c r="M400" s="0" t="str">
        <f aca="false">IF(A400="","",IF(K400="Duplicate","No","Yes"))</f>
        <v/>
      </c>
      <c r="N400" s="0" t="str">
        <f aca="false">IF(OR(A400="",H400&lt;&gt;"Completed",L400&lt;&gt;""),"",I400-B400)</f>
        <v/>
      </c>
      <c r="O400" s="0" t="str">
        <f aca="false">IF(A400="","",IFERROR(INDEX(Cleanup_Rules!$Q$6:$Q$8,MATCH(F400,Cleanup_Rules!$P$6:$P$8,0)),""))</f>
        <v/>
      </c>
      <c r="P400" s="0" t="str">
        <f aca="false">IF(OR(N400="",O400=""),"",IF(N400&lt;=O400,"Yes","No"))</f>
        <v/>
      </c>
      <c r="Q400" s="0" t="str">
        <f aca="false">IF(A400="","",MID(IF(NOT(EXACT(TRIM(Raw_Export!C400),D400))," · property","")&amp;IF(NOT(EXACT(TRIM(Raw_Export!E400),E400))," · category","")&amp;IF(NOT(EXACT(TRIM(Raw_Export!F400),F400))," · priority","")&amp;IF(NOT(EXACT(TRIM(Raw_Export!G400),G400))," · vendor","")&amp;IF(NOT(EXACT(TRIM(Raw_Export!H400),H400))," · status","")&amp;IF(ISTEXT(Raw_Export!J400)," · cost was text",""),4,200))</f>
        <v/>
      </c>
      <c r="R400" s="0" t="str">
        <f aca="false">IF(A400="","",IF(OR(LEN(Q400)&gt;0,K400&lt;&gt;"",L400&lt;&gt;""),1,0))</f>
        <v/>
      </c>
    </row>
    <row r="401" customFormat="false" ht="15" hidden="false" customHeight="false" outlineLevel="0" collapsed="false">
      <c r="A401" s="0" t="str">
        <f aca="false">IF(Raw_Export!A401="","",Raw_Export!A401)</f>
        <v/>
      </c>
      <c r="B401" s="35" t="str">
        <f aca="false">IF(A401="","",Raw_Export!B401)</f>
        <v/>
      </c>
      <c r="C401" s="36" t="str">
        <f aca="false">IF(A401="","",DATE(YEAR(B401),MONTH(B401),1))</f>
        <v/>
      </c>
      <c r="D401" s="0" t="str">
        <f aca="false">IF(A401="","",IFERROR(INDEX(Cleanup_Rules!$B$6:$B$60,MATCH(TRIM(LOWER(Raw_Export!C401)),Cleanup_Rules!$A$6:$A$60,0)),"UNMAPPED"))</f>
        <v/>
      </c>
      <c r="E401" s="0" t="str">
        <f aca="false">IF(A401="","",IFERROR(INDEX(Cleanup_Rules!$E$6:$E$60,MATCH(TRIM(LOWER(Raw_Export!E401)),Cleanup_Rules!$D$6:$D$60,0)),"UNMAPPED"))</f>
        <v/>
      </c>
      <c r="F401" s="0" t="str">
        <f aca="false">IF(A401="","",IFERROR(INDEX(Cleanup_Rules!$H$6:$H$60,MATCH(TRIM(LOWER(Raw_Export!F401)),Cleanup_Rules!$G$6:$G$60,0)),"UNMAPPED"))</f>
        <v/>
      </c>
      <c r="G401" s="0" t="str">
        <f aca="false">IF(A401="","",IFERROR(INDEX(Cleanup_Rules!$K$6:$K$60,MATCH(TRIM(LOWER(Raw_Export!G401)),Cleanup_Rules!$J$6:$J$60,0)),"UNMAPPED"))</f>
        <v/>
      </c>
      <c r="H401" s="0" t="str">
        <f aca="false">IF(A401="","",IFERROR(INDEX(Cleanup_Rules!$N$6:$N$60,MATCH(TRIM(LOWER(Raw_Export!H401)),Cleanup_Rules!$M$6:$M$60,0)),"UNMAPPED"))</f>
        <v/>
      </c>
      <c r="I401" s="35" t="str">
        <f aca="false">IF(OR(A401="",Raw_Export!I401=""),"",Raw_Export!I401)</f>
        <v/>
      </c>
      <c r="J401" s="37" t="str">
        <f aca="false">IF(A401="","",IF(Raw_Export!J401="",0,IF(ISNUMBER(Raw_Export!J401),Raw_Export!J401,VALUE(SUBSTITUTE(SUBSTITUTE(Raw_Export!J401,"$",""),",","")))))</f>
        <v/>
      </c>
      <c r="K401" s="0" t="str">
        <f aca="false">IF(A401="","",IF(COUNTIF($A$6:A401,A401)&gt;1,"Duplicate",""))</f>
        <v/>
      </c>
      <c r="L401" s="0" t="str">
        <f aca="false">IF(A401="","",IF(AND(H401="Completed",I401=""),"No completion date",IF(AND(I401&lt;&gt;"",I401&lt;B401),"Completed before created","")))</f>
        <v/>
      </c>
      <c r="M401" s="0" t="str">
        <f aca="false">IF(A401="","",IF(K401="Duplicate","No","Yes"))</f>
        <v/>
      </c>
      <c r="N401" s="0" t="str">
        <f aca="false">IF(OR(A401="",H401&lt;&gt;"Completed",L401&lt;&gt;""),"",I401-B401)</f>
        <v/>
      </c>
      <c r="O401" s="0" t="str">
        <f aca="false">IF(A401="","",IFERROR(INDEX(Cleanup_Rules!$Q$6:$Q$8,MATCH(F401,Cleanup_Rules!$P$6:$P$8,0)),""))</f>
        <v/>
      </c>
      <c r="P401" s="0" t="str">
        <f aca="false">IF(OR(N401="",O401=""),"",IF(N401&lt;=O401,"Yes","No"))</f>
        <v/>
      </c>
      <c r="Q401" s="0" t="str">
        <f aca="false">IF(A401="","",MID(IF(NOT(EXACT(TRIM(Raw_Export!C401),D401))," · property","")&amp;IF(NOT(EXACT(TRIM(Raw_Export!E401),E401))," · category","")&amp;IF(NOT(EXACT(TRIM(Raw_Export!F401),F401))," · priority","")&amp;IF(NOT(EXACT(TRIM(Raw_Export!G401),G401))," · vendor","")&amp;IF(NOT(EXACT(TRIM(Raw_Export!H401),H401))," · status","")&amp;IF(ISTEXT(Raw_Export!J401)," · cost was text",""),4,200))</f>
        <v/>
      </c>
      <c r="R401" s="0" t="str">
        <f aca="false">IF(A401="","",IF(OR(LEN(Q401)&gt;0,K401&lt;&gt;"",L401&lt;&gt;""),1,0))</f>
        <v/>
      </c>
    </row>
    <row r="402" customFormat="false" ht="15" hidden="false" customHeight="false" outlineLevel="0" collapsed="false">
      <c r="A402" s="0" t="str">
        <f aca="false">IF(Raw_Export!A402="","",Raw_Export!A402)</f>
        <v/>
      </c>
      <c r="B402" s="35" t="str">
        <f aca="false">IF(A402="","",Raw_Export!B402)</f>
        <v/>
      </c>
      <c r="C402" s="36" t="str">
        <f aca="false">IF(A402="","",DATE(YEAR(B402),MONTH(B402),1))</f>
        <v/>
      </c>
      <c r="D402" s="0" t="str">
        <f aca="false">IF(A402="","",IFERROR(INDEX(Cleanup_Rules!$B$6:$B$60,MATCH(TRIM(LOWER(Raw_Export!C402)),Cleanup_Rules!$A$6:$A$60,0)),"UNMAPPED"))</f>
        <v/>
      </c>
      <c r="E402" s="0" t="str">
        <f aca="false">IF(A402="","",IFERROR(INDEX(Cleanup_Rules!$E$6:$E$60,MATCH(TRIM(LOWER(Raw_Export!E402)),Cleanup_Rules!$D$6:$D$60,0)),"UNMAPPED"))</f>
        <v/>
      </c>
      <c r="F402" s="0" t="str">
        <f aca="false">IF(A402="","",IFERROR(INDEX(Cleanup_Rules!$H$6:$H$60,MATCH(TRIM(LOWER(Raw_Export!F402)),Cleanup_Rules!$G$6:$G$60,0)),"UNMAPPED"))</f>
        <v/>
      </c>
      <c r="G402" s="0" t="str">
        <f aca="false">IF(A402="","",IFERROR(INDEX(Cleanup_Rules!$K$6:$K$60,MATCH(TRIM(LOWER(Raw_Export!G402)),Cleanup_Rules!$J$6:$J$60,0)),"UNMAPPED"))</f>
        <v/>
      </c>
      <c r="H402" s="0" t="str">
        <f aca="false">IF(A402="","",IFERROR(INDEX(Cleanup_Rules!$N$6:$N$60,MATCH(TRIM(LOWER(Raw_Export!H402)),Cleanup_Rules!$M$6:$M$60,0)),"UNMAPPED"))</f>
        <v/>
      </c>
      <c r="I402" s="35" t="str">
        <f aca="false">IF(OR(A402="",Raw_Export!I402=""),"",Raw_Export!I402)</f>
        <v/>
      </c>
      <c r="J402" s="37" t="str">
        <f aca="false">IF(A402="","",IF(Raw_Export!J402="",0,IF(ISNUMBER(Raw_Export!J402),Raw_Export!J402,VALUE(SUBSTITUTE(SUBSTITUTE(Raw_Export!J402,"$",""),",","")))))</f>
        <v/>
      </c>
      <c r="K402" s="0" t="str">
        <f aca="false">IF(A402="","",IF(COUNTIF($A$6:A402,A402)&gt;1,"Duplicate",""))</f>
        <v/>
      </c>
      <c r="L402" s="0" t="str">
        <f aca="false">IF(A402="","",IF(AND(H402="Completed",I402=""),"No completion date",IF(AND(I402&lt;&gt;"",I402&lt;B402),"Completed before created","")))</f>
        <v/>
      </c>
      <c r="M402" s="0" t="str">
        <f aca="false">IF(A402="","",IF(K402="Duplicate","No","Yes"))</f>
        <v/>
      </c>
      <c r="N402" s="0" t="str">
        <f aca="false">IF(OR(A402="",H402&lt;&gt;"Completed",L402&lt;&gt;""),"",I402-B402)</f>
        <v/>
      </c>
      <c r="O402" s="0" t="str">
        <f aca="false">IF(A402="","",IFERROR(INDEX(Cleanup_Rules!$Q$6:$Q$8,MATCH(F402,Cleanup_Rules!$P$6:$P$8,0)),""))</f>
        <v/>
      </c>
      <c r="P402" s="0" t="str">
        <f aca="false">IF(OR(N402="",O402=""),"",IF(N402&lt;=O402,"Yes","No"))</f>
        <v/>
      </c>
      <c r="Q402" s="0" t="str">
        <f aca="false">IF(A402="","",MID(IF(NOT(EXACT(TRIM(Raw_Export!C402),D402))," · property","")&amp;IF(NOT(EXACT(TRIM(Raw_Export!E402),E402))," · category","")&amp;IF(NOT(EXACT(TRIM(Raw_Export!F402),F402))," · priority","")&amp;IF(NOT(EXACT(TRIM(Raw_Export!G402),G402))," · vendor","")&amp;IF(NOT(EXACT(TRIM(Raw_Export!H402),H402))," · status","")&amp;IF(ISTEXT(Raw_Export!J402)," · cost was text",""),4,200))</f>
        <v/>
      </c>
      <c r="R402" s="0" t="str">
        <f aca="false">IF(A402="","",IF(OR(LEN(Q402)&gt;0,K402&lt;&gt;"",L402&lt;&gt;""),1,0))</f>
        <v/>
      </c>
    </row>
    <row r="403" customFormat="false" ht="15" hidden="false" customHeight="false" outlineLevel="0" collapsed="false">
      <c r="A403" s="0" t="str">
        <f aca="false">IF(Raw_Export!A403="","",Raw_Export!A403)</f>
        <v/>
      </c>
      <c r="B403" s="35" t="str">
        <f aca="false">IF(A403="","",Raw_Export!B403)</f>
        <v/>
      </c>
      <c r="C403" s="36" t="str">
        <f aca="false">IF(A403="","",DATE(YEAR(B403),MONTH(B403),1))</f>
        <v/>
      </c>
      <c r="D403" s="0" t="str">
        <f aca="false">IF(A403="","",IFERROR(INDEX(Cleanup_Rules!$B$6:$B$60,MATCH(TRIM(LOWER(Raw_Export!C403)),Cleanup_Rules!$A$6:$A$60,0)),"UNMAPPED"))</f>
        <v/>
      </c>
      <c r="E403" s="0" t="str">
        <f aca="false">IF(A403="","",IFERROR(INDEX(Cleanup_Rules!$E$6:$E$60,MATCH(TRIM(LOWER(Raw_Export!E403)),Cleanup_Rules!$D$6:$D$60,0)),"UNMAPPED"))</f>
        <v/>
      </c>
      <c r="F403" s="0" t="str">
        <f aca="false">IF(A403="","",IFERROR(INDEX(Cleanup_Rules!$H$6:$H$60,MATCH(TRIM(LOWER(Raw_Export!F403)),Cleanup_Rules!$G$6:$G$60,0)),"UNMAPPED"))</f>
        <v/>
      </c>
      <c r="G403" s="0" t="str">
        <f aca="false">IF(A403="","",IFERROR(INDEX(Cleanup_Rules!$K$6:$K$60,MATCH(TRIM(LOWER(Raw_Export!G403)),Cleanup_Rules!$J$6:$J$60,0)),"UNMAPPED"))</f>
        <v/>
      </c>
      <c r="H403" s="0" t="str">
        <f aca="false">IF(A403="","",IFERROR(INDEX(Cleanup_Rules!$N$6:$N$60,MATCH(TRIM(LOWER(Raw_Export!H403)),Cleanup_Rules!$M$6:$M$60,0)),"UNMAPPED"))</f>
        <v/>
      </c>
      <c r="I403" s="35" t="str">
        <f aca="false">IF(OR(A403="",Raw_Export!I403=""),"",Raw_Export!I403)</f>
        <v/>
      </c>
      <c r="J403" s="37" t="str">
        <f aca="false">IF(A403="","",IF(Raw_Export!J403="",0,IF(ISNUMBER(Raw_Export!J403),Raw_Export!J403,VALUE(SUBSTITUTE(SUBSTITUTE(Raw_Export!J403,"$",""),",","")))))</f>
        <v/>
      </c>
      <c r="K403" s="0" t="str">
        <f aca="false">IF(A403="","",IF(COUNTIF($A$6:A403,A403)&gt;1,"Duplicate",""))</f>
        <v/>
      </c>
      <c r="L403" s="0" t="str">
        <f aca="false">IF(A403="","",IF(AND(H403="Completed",I403=""),"No completion date",IF(AND(I403&lt;&gt;"",I403&lt;B403),"Completed before created","")))</f>
        <v/>
      </c>
      <c r="M403" s="0" t="str">
        <f aca="false">IF(A403="","",IF(K403="Duplicate","No","Yes"))</f>
        <v/>
      </c>
      <c r="N403" s="0" t="str">
        <f aca="false">IF(OR(A403="",H403&lt;&gt;"Completed",L403&lt;&gt;""),"",I403-B403)</f>
        <v/>
      </c>
      <c r="O403" s="0" t="str">
        <f aca="false">IF(A403="","",IFERROR(INDEX(Cleanup_Rules!$Q$6:$Q$8,MATCH(F403,Cleanup_Rules!$P$6:$P$8,0)),""))</f>
        <v/>
      </c>
      <c r="P403" s="0" t="str">
        <f aca="false">IF(OR(N403="",O403=""),"",IF(N403&lt;=O403,"Yes","No"))</f>
        <v/>
      </c>
      <c r="Q403" s="0" t="str">
        <f aca="false">IF(A403="","",MID(IF(NOT(EXACT(TRIM(Raw_Export!C403),D403))," · property","")&amp;IF(NOT(EXACT(TRIM(Raw_Export!E403),E403))," · category","")&amp;IF(NOT(EXACT(TRIM(Raw_Export!F403),F403))," · priority","")&amp;IF(NOT(EXACT(TRIM(Raw_Export!G403),G403))," · vendor","")&amp;IF(NOT(EXACT(TRIM(Raw_Export!H403),H403))," · status","")&amp;IF(ISTEXT(Raw_Export!J403)," · cost was text",""),4,200))</f>
        <v/>
      </c>
      <c r="R403" s="0" t="str">
        <f aca="false">IF(A403="","",IF(OR(LEN(Q403)&gt;0,K403&lt;&gt;"",L403&lt;&gt;""),1,0))</f>
        <v/>
      </c>
    </row>
    <row r="404" customFormat="false" ht="15" hidden="false" customHeight="false" outlineLevel="0" collapsed="false">
      <c r="A404" s="0" t="str">
        <f aca="false">IF(Raw_Export!A404="","",Raw_Export!A404)</f>
        <v/>
      </c>
      <c r="B404" s="35" t="str">
        <f aca="false">IF(A404="","",Raw_Export!B404)</f>
        <v/>
      </c>
      <c r="C404" s="36" t="str">
        <f aca="false">IF(A404="","",DATE(YEAR(B404),MONTH(B404),1))</f>
        <v/>
      </c>
      <c r="D404" s="0" t="str">
        <f aca="false">IF(A404="","",IFERROR(INDEX(Cleanup_Rules!$B$6:$B$60,MATCH(TRIM(LOWER(Raw_Export!C404)),Cleanup_Rules!$A$6:$A$60,0)),"UNMAPPED"))</f>
        <v/>
      </c>
      <c r="E404" s="0" t="str">
        <f aca="false">IF(A404="","",IFERROR(INDEX(Cleanup_Rules!$E$6:$E$60,MATCH(TRIM(LOWER(Raw_Export!E404)),Cleanup_Rules!$D$6:$D$60,0)),"UNMAPPED"))</f>
        <v/>
      </c>
      <c r="F404" s="0" t="str">
        <f aca="false">IF(A404="","",IFERROR(INDEX(Cleanup_Rules!$H$6:$H$60,MATCH(TRIM(LOWER(Raw_Export!F404)),Cleanup_Rules!$G$6:$G$60,0)),"UNMAPPED"))</f>
        <v/>
      </c>
      <c r="G404" s="0" t="str">
        <f aca="false">IF(A404="","",IFERROR(INDEX(Cleanup_Rules!$K$6:$K$60,MATCH(TRIM(LOWER(Raw_Export!G404)),Cleanup_Rules!$J$6:$J$60,0)),"UNMAPPED"))</f>
        <v/>
      </c>
      <c r="H404" s="0" t="str">
        <f aca="false">IF(A404="","",IFERROR(INDEX(Cleanup_Rules!$N$6:$N$60,MATCH(TRIM(LOWER(Raw_Export!H404)),Cleanup_Rules!$M$6:$M$60,0)),"UNMAPPED"))</f>
        <v/>
      </c>
      <c r="I404" s="35" t="str">
        <f aca="false">IF(OR(A404="",Raw_Export!I404=""),"",Raw_Export!I404)</f>
        <v/>
      </c>
      <c r="J404" s="37" t="str">
        <f aca="false">IF(A404="","",IF(Raw_Export!J404="",0,IF(ISNUMBER(Raw_Export!J404),Raw_Export!J404,VALUE(SUBSTITUTE(SUBSTITUTE(Raw_Export!J404,"$",""),",","")))))</f>
        <v/>
      </c>
      <c r="K404" s="0" t="str">
        <f aca="false">IF(A404="","",IF(COUNTIF($A$6:A404,A404)&gt;1,"Duplicate",""))</f>
        <v/>
      </c>
      <c r="L404" s="0" t="str">
        <f aca="false">IF(A404="","",IF(AND(H404="Completed",I404=""),"No completion date",IF(AND(I404&lt;&gt;"",I404&lt;B404),"Completed before created","")))</f>
        <v/>
      </c>
      <c r="M404" s="0" t="str">
        <f aca="false">IF(A404="","",IF(K404="Duplicate","No","Yes"))</f>
        <v/>
      </c>
      <c r="N404" s="0" t="str">
        <f aca="false">IF(OR(A404="",H404&lt;&gt;"Completed",L404&lt;&gt;""),"",I404-B404)</f>
        <v/>
      </c>
      <c r="O404" s="0" t="str">
        <f aca="false">IF(A404="","",IFERROR(INDEX(Cleanup_Rules!$Q$6:$Q$8,MATCH(F404,Cleanup_Rules!$P$6:$P$8,0)),""))</f>
        <v/>
      </c>
      <c r="P404" s="0" t="str">
        <f aca="false">IF(OR(N404="",O404=""),"",IF(N404&lt;=O404,"Yes","No"))</f>
        <v/>
      </c>
      <c r="Q404" s="0" t="str">
        <f aca="false">IF(A404="","",MID(IF(NOT(EXACT(TRIM(Raw_Export!C404),D404))," · property","")&amp;IF(NOT(EXACT(TRIM(Raw_Export!E404),E404))," · category","")&amp;IF(NOT(EXACT(TRIM(Raw_Export!F404),F404))," · priority","")&amp;IF(NOT(EXACT(TRIM(Raw_Export!G404),G404))," · vendor","")&amp;IF(NOT(EXACT(TRIM(Raw_Export!H404),H404))," · status","")&amp;IF(ISTEXT(Raw_Export!J404)," · cost was text",""),4,200))</f>
        <v/>
      </c>
      <c r="R404" s="0" t="str">
        <f aca="false">IF(A404="","",IF(OR(LEN(Q404)&gt;0,K404&lt;&gt;"",L404&lt;&gt;""),1,0))</f>
        <v/>
      </c>
    </row>
    <row r="405" customFormat="false" ht="15" hidden="false" customHeight="false" outlineLevel="0" collapsed="false">
      <c r="A405" s="0" t="str">
        <f aca="false">IF(Raw_Export!A405="","",Raw_Export!A405)</f>
        <v/>
      </c>
      <c r="B405" s="35" t="str">
        <f aca="false">IF(A405="","",Raw_Export!B405)</f>
        <v/>
      </c>
      <c r="C405" s="36" t="str">
        <f aca="false">IF(A405="","",DATE(YEAR(B405),MONTH(B405),1))</f>
        <v/>
      </c>
      <c r="D405" s="0" t="str">
        <f aca="false">IF(A405="","",IFERROR(INDEX(Cleanup_Rules!$B$6:$B$60,MATCH(TRIM(LOWER(Raw_Export!C405)),Cleanup_Rules!$A$6:$A$60,0)),"UNMAPPED"))</f>
        <v/>
      </c>
      <c r="E405" s="0" t="str">
        <f aca="false">IF(A405="","",IFERROR(INDEX(Cleanup_Rules!$E$6:$E$60,MATCH(TRIM(LOWER(Raw_Export!E405)),Cleanup_Rules!$D$6:$D$60,0)),"UNMAPPED"))</f>
        <v/>
      </c>
      <c r="F405" s="0" t="str">
        <f aca="false">IF(A405="","",IFERROR(INDEX(Cleanup_Rules!$H$6:$H$60,MATCH(TRIM(LOWER(Raw_Export!F405)),Cleanup_Rules!$G$6:$G$60,0)),"UNMAPPED"))</f>
        <v/>
      </c>
      <c r="G405" s="0" t="str">
        <f aca="false">IF(A405="","",IFERROR(INDEX(Cleanup_Rules!$K$6:$K$60,MATCH(TRIM(LOWER(Raw_Export!G405)),Cleanup_Rules!$J$6:$J$60,0)),"UNMAPPED"))</f>
        <v/>
      </c>
      <c r="H405" s="0" t="str">
        <f aca="false">IF(A405="","",IFERROR(INDEX(Cleanup_Rules!$N$6:$N$60,MATCH(TRIM(LOWER(Raw_Export!H405)),Cleanup_Rules!$M$6:$M$60,0)),"UNMAPPED"))</f>
        <v/>
      </c>
      <c r="I405" s="35" t="str">
        <f aca="false">IF(OR(A405="",Raw_Export!I405=""),"",Raw_Export!I405)</f>
        <v/>
      </c>
      <c r="J405" s="37" t="str">
        <f aca="false">IF(A405="","",IF(Raw_Export!J405="",0,IF(ISNUMBER(Raw_Export!J405),Raw_Export!J405,VALUE(SUBSTITUTE(SUBSTITUTE(Raw_Export!J405,"$",""),",","")))))</f>
        <v/>
      </c>
      <c r="K405" s="0" t="str">
        <f aca="false">IF(A405="","",IF(COUNTIF($A$6:A405,A405)&gt;1,"Duplicate",""))</f>
        <v/>
      </c>
      <c r="L405" s="0" t="str">
        <f aca="false">IF(A405="","",IF(AND(H405="Completed",I405=""),"No completion date",IF(AND(I405&lt;&gt;"",I405&lt;B405),"Completed before created","")))</f>
        <v/>
      </c>
      <c r="M405" s="0" t="str">
        <f aca="false">IF(A405="","",IF(K405="Duplicate","No","Yes"))</f>
        <v/>
      </c>
      <c r="N405" s="0" t="str">
        <f aca="false">IF(OR(A405="",H405&lt;&gt;"Completed",L405&lt;&gt;""),"",I405-B405)</f>
        <v/>
      </c>
      <c r="O405" s="0" t="str">
        <f aca="false">IF(A405="","",IFERROR(INDEX(Cleanup_Rules!$Q$6:$Q$8,MATCH(F405,Cleanup_Rules!$P$6:$P$8,0)),""))</f>
        <v/>
      </c>
      <c r="P405" s="0" t="str">
        <f aca="false">IF(OR(N405="",O405=""),"",IF(N405&lt;=O405,"Yes","No"))</f>
        <v/>
      </c>
      <c r="Q405" s="0" t="str">
        <f aca="false">IF(A405="","",MID(IF(NOT(EXACT(TRIM(Raw_Export!C405),D405))," · property","")&amp;IF(NOT(EXACT(TRIM(Raw_Export!E405),E405))," · category","")&amp;IF(NOT(EXACT(TRIM(Raw_Export!F405),F405))," · priority","")&amp;IF(NOT(EXACT(TRIM(Raw_Export!G405),G405))," · vendor","")&amp;IF(NOT(EXACT(TRIM(Raw_Export!H405),H405))," · status","")&amp;IF(ISTEXT(Raw_Export!J405)," · cost was text",""),4,200))</f>
        <v/>
      </c>
      <c r="R405" s="0" t="str">
        <f aca="false">IF(A405="","",IF(OR(LEN(Q405)&gt;0,K405&lt;&gt;"",L405&lt;&gt;""),1,0))</f>
        <v/>
      </c>
    </row>
    <row r="406" customFormat="false" ht="15" hidden="false" customHeight="false" outlineLevel="0" collapsed="false">
      <c r="A406" s="0" t="str">
        <f aca="false">IF(Raw_Export!A406="","",Raw_Export!A406)</f>
        <v/>
      </c>
      <c r="B406" s="35" t="str">
        <f aca="false">IF(A406="","",Raw_Export!B406)</f>
        <v/>
      </c>
      <c r="C406" s="36" t="str">
        <f aca="false">IF(A406="","",DATE(YEAR(B406),MONTH(B406),1))</f>
        <v/>
      </c>
      <c r="D406" s="0" t="str">
        <f aca="false">IF(A406="","",IFERROR(INDEX(Cleanup_Rules!$B$6:$B$60,MATCH(TRIM(LOWER(Raw_Export!C406)),Cleanup_Rules!$A$6:$A$60,0)),"UNMAPPED"))</f>
        <v/>
      </c>
      <c r="E406" s="0" t="str">
        <f aca="false">IF(A406="","",IFERROR(INDEX(Cleanup_Rules!$E$6:$E$60,MATCH(TRIM(LOWER(Raw_Export!E406)),Cleanup_Rules!$D$6:$D$60,0)),"UNMAPPED"))</f>
        <v/>
      </c>
      <c r="F406" s="0" t="str">
        <f aca="false">IF(A406="","",IFERROR(INDEX(Cleanup_Rules!$H$6:$H$60,MATCH(TRIM(LOWER(Raw_Export!F406)),Cleanup_Rules!$G$6:$G$60,0)),"UNMAPPED"))</f>
        <v/>
      </c>
      <c r="G406" s="0" t="str">
        <f aca="false">IF(A406="","",IFERROR(INDEX(Cleanup_Rules!$K$6:$K$60,MATCH(TRIM(LOWER(Raw_Export!G406)),Cleanup_Rules!$J$6:$J$60,0)),"UNMAPPED"))</f>
        <v/>
      </c>
      <c r="H406" s="0" t="str">
        <f aca="false">IF(A406="","",IFERROR(INDEX(Cleanup_Rules!$N$6:$N$60,MATCH(TRIM(LOWER(Raw_Export!H406)),Cleanup_Rules!$M$6:$M$60,0)),"UNMAPPED"))</f>
        <v/>
      </c>
      <c r="I406" s="35" t="str">
        <f aca="false">IF(OR(A406="",Raw_Export!I406=""),"",Raw_Export!I406)</f>
        <v/>
      </c>
      <c r="J406" s="37" t="str">
        <f aca="false">IF(A406="","",IF(Raw_Export!J406="",0,IF(ISNUMBER(Raw_Export!J406),Raw_Export!J406,VALUE(SUBSTITUTE(SUBSTITUTE(Raw_Export!J406,"$",""),",","")))))</f>
        <v/>
      </c>
      <c r="K406" s="0" t="str">
        <f aca="false">IF(A406="","",IF(COUNTIF($A$6:A406,A406)&gt;1,"Duplicate",""))</f>
        <v/>
      </c>
      <c r="L406" s="0" t="str">
        <f aca="false">IF(A406="","",IF(AND(H406="Completed",I406=""),"No completion date",IF(AND(I406&lt;&gt;"",I406&lt;B406),"Completed before created","")))</f>
        <v/>
      </c>
      <c r="M406" s="0" t="str">
        <f aca="false">IF(A406="","",IF(K406="Duplicate","No","Yes"))</f>
        <v/>
      </c>
      <c r="N406" s="0" t="str">
        <f aca="false">IF(OR(A406="",H406&lt;&gt;"Completed",L406&lt;&gt;""),"",I406-B406)</f>
        <v/>
      </c>
      <c r="O406" s="0" t="str">
        <f aca="false">IF(A406="","",IFERROR(INDEX(Cleanup_Rules!$Q$6:$Q$8,MATCH(F406,Cleanup_Rules!$P$6:$P$8,0)),""))</f>
        <v/>
      </c>
      <c r="P406" s="0" t="str">
        <f aca="false">IF(OR(N406="",O406=""),"",IF(N406&lt;=O406,"Yes","No"))</f>
        <v/>
      </c>
      <c r="Q406" s="0" t="str">
        <f aca="false">IF(A406="","",MID(IF(NOT(EXACT(TRIM(Raw_Export!C406),D406))," · property","")&amp;IF(NOT(EXACT(TRIM(Raw_Export!E406),E406))," · category","")&amp;IF(NOT(EXACT(TRIM(Raw_Export!F406),F406))," · priority","")&amp;IF(NOT(EXACT(TRIM(Raw_Export!G406),G406))," · vendor","")&amp;IF(NOT(EXACT(TRIM(Raw_Export!H406),H406))," · status","")&amp;IF(ISTEXT(Raw_Export!J406)," · cost was text",""),4,200))</f>
        <v/>
      </c>
      <c r="R406" s="0" t="str">
        <f aca="false">IF(A406="","",IF(OR(LEN(Q406)&gt;0,K406&lt;&gt;"",L406&lt;&gt;""),1,0))</f>
        <v/>
      </c>
    </row>
    <row r="407" customFormat="false" ht="15" hidden="false" customHeight="false" outlineLevel="0" collapsed="false">
      <c r="A407" s="0" t="str">
        <f aca="false">IF(Raw_Export!A407="","",Raw_Export!A407)</f>
        <v/>
      </c>
      <c r="B407" s="35" t="str">
        <f aca="false">IF(A407="","",Raw_Export!B407)</f>
        <v/>
      </c>
      <c r="C407" s="36" t="str">
        <f aca="false">IF(A407="","",DATE(YEAR(B407),MONTH(B407),1))</f>
        <v/>
      </c>
      <c r="D407" s="0" t="str">
        <f aca="false">IF(A407="","",IFERROR(INDEX(Cleanup_Rules!$B$6:$B$60,MATCH(TRIM(LOWER(Raw_Export!C407)),Cleanup_Rules!$A$6:$A$60,0)),"UNMAPPED"))</f>
        <v/>
      </c>
      <c r="E407" s="0" t="str">
        <f aca="false">IF(A407="","",IFERROR(INDEX(Cleanup_Rules!$E$6:$E$60,MATCH(TRIM(LOWER(Raw_Export!E407)),Cleanup_Rules!$D$6:$D$60,0)),"UNMAPPED"))</f>
        <v/>
      </c>
      <c r="F407" s="0" t="str">
        <f aca="false">IF(A407="","",IFERROR(INDEX(Cleanup_Rules!$H$6:$H$60,MATCH(TRIM(LOWER(Raw_Export!F407)),Cleanup_Rules!$G$6:$G$60,0)),"UNMAPPED"))</f>
        <v/>
      </c>
      <c r="G407" s="0" t="str">
        <f aca="false">IF(A407="","",IFERROR(INDEX(Cleanup_Rules!$K$6:$K$60,MATCH(TRIM(LOWER(Raw_Export!G407)),Cleanup_Rules!$J$6:$J$60,0)),"UNMAPPED"))</f>
        <v/>
      </c>
      <c r="H407" s="0" t="str">
        <f aca="false">IF(A407="","",IFERROR(INDEX(Cleanup_Rules!$N$6:$N$60,MATCH(TRIM(LOWER(Raw_Export!H407)),Cleanup_Rules!$M$6:$M$60,0)),"UNMAPPED"))</f>
        <v/>
      </c>
      <c r="I407" s="35" t="str">
        <f aca="false">IF(OR(A407="",Raw_Export!I407=""),"",Raw_Export!I407)</f>
        <v/>
      </c>
      <c r="J407" s="37" t="str">
        <f aca="false">IF(A407="","",IF(Raw_Export!J407="",0,IF(ISNUMBER(Raw_Export!J407),Raw_Export!J407,VALUE(SUBSTITUTE(SUBSTITUTE(Raw_Export!J407,"$",""),",","")))))</f>
        <v/>
      </c>
      <c r="K407" s="0" t="str">
        <f aca="false">IF(A407="","",IF(COUNTIF($A$6:A407,A407)&gt;1,"Duplicate",""))</f>
        <v/>
      </c>
      <c r="L407" s="0" t="str">
        <f aca="false">IF(A407="","",IF(AND(H407="Completed",I407=""),"No completion date",IF(AND(I407&lt;&gt;"",I407&lt;B407),"Completed before created","")))</f>
        <v/>
      </c>
      <c r="M407" s="0" t="str">
        <f aca="false">IF(A407="","",IF(K407="Duplicate","No","Yes"))</f>
        <v/>
      </c>
      <c r="N407" s="0" t="str">
        <f aca="false">IF(OR(A407="",H407&lt;&gt;"Completed",L407&lt;&gt;""),"",I407-B407)</f>
        <v/>
      </c>
      <c r="O407" s="0" t="str">
        <f aca="false">IF(A407="","",IFERROR(INDEX(Cleanup_Rules!$Q$6:$Q$8,MATCH(F407,Cleanup_Rules!$P$6:$P$8,0)),""))</f>
        <v/>
      </c>
      <c r="P407" s="0" t="str">
        <f aca="false">IF(OR(N407="",O407=""),"",IF(N407&lt;=O407,"Yes","No"))</f>
        <v/>
      </c>
      <c r="Q407" s="0" t="str">
        <f aca="false">IF(A407="","",MID(IF(NOT(EXACT(TRIM(Raw_Export!C407),D407))," · property","")&amp;IF(NOT(EXACT(TRIM(Raw_Export!E407),E407))," · category","")&amp;IF(NOT(EXACT(TRIM(Raw_Export!F407),F407))," · priority","")&amp;IF(NOT(EXACT(TRIM(Raw_Export!G407),G407))," · vendor","")&amp;IF(NOT(EXACT(TRIM(Raw_Export!H407),H407))," · status","")&amp;IF(ISTEXT(Raw_Export!J407)," · cost was text",""),4,200))</f>
        <v/>
      </c>
      <c r="R407" s="0" t="str">
        <f aca="false">IF(A407="","",IF(OR(LEN(Q407)&gt;0,K407&lt;&gt;"",L407&lt;&gt;""),1,0))</f>
        <v/>
      </c>
    </row>
    <row r="408" customFormat="false" ht="15" hidden="false" customHeight="false" outlineLevel="0" collapsed="false">
      <c r="A408" s="0" t="str">
        <f aca="false">IF(Raw_Export!A408="","",Raw_Export!A408)</f>
        <v/>
      </c>
      <c r="B408" s="35" t="str">
        <f aca="false">IF(A408="","",Raw_Export!B408)</f>
        <v/>
      </c>
      <c r="C408" s="36" t="str">
        <f aca="false">IF(A408="","",DATE(YEAR(B408),MONTH(B408),1))</f>
        <v/>
      </c>
      <c r="D408" s="0" t="str">
        <f aca="false">IF(A408="","",IFERROR(INDEX(Cleanup_Rules!$B$6:$B$60,MATCH(TRIM(LOWER(Raw_Export!C408)),Cleanup_Rules!$A$6:$A$60,0)),"UNMAPPED"))</f>
        <v/>
      </c>
      <c r="E408" s="0" t="str">
        <f aca="false">IF(A408="","",IFERROR(INDEX(Cleanup_Rules!$E$6:$E$60,MATCH(TRIM(LOWER(Raw_Export!E408)),Cleanup_Rules!$D$6:$D$60,0)),"UNMAPPED"))</f>
        <v/>
      </c>
      <c r="F408" s="0" t="str">
        <f aca="false">IF(A408="","",IFERROR(INDEX(Cleanup_Rules!$H$6:$H$60,MATCH(TRIM(LOWER(Raw_Export!F408)),Cleanup_Rules!$G$6:$G$60,0)),"UNMAPPED"))</f>
        <v/>
      </c>
      <c r="G408" s="0" t="str">
        <f aca="false">IF(A408="","",IFERROR(INDEX(Cleanup_Rules!$K$6:$K$60,MATCH(TRIM(LOWER(Raw_Export!G408)),Cleanup_Rules!$J$6:$J$60,0)),"UNMAPPED"))</f>
        <v/>
      </c>
      <c r="H408" s="0" t="str">
        <f aca="false">IF(A408="","",IFERROR(INDEX(Cleanup_Rules!$N$6:$N$60,MATCH(TRIM(LOWER(Raw_Export!H408)),Cleanup_Rules!$M$6:$M$60,0)),"UNMAPPED"))</f>
        <v/>
      </c>
      <c r="I408" s="35" t="str">
        <f aca="false">IF(OR(A408="",Raw_Export!I408=""),"",Raw_Export!I408)</f>
        <v/>
      </c>
      <c r="J408" s="37" t="str">
        <f aca="false">IF(A408="","",IF(Raw_Export!J408="",0,IF(ISNUMBER(Raw_Export!J408),Raw_Export!J408,VALUE(SUBSTITUTE(SUBSTITUTE(Raw_Export!J408,"$",""),",","")))))</f>
        <v/>
      </c>
      <c r="K408" s="0" t="str">
        <f aca="false">IF(A408="","",IF(COUNTIF($A$6:A408,A408)&gt;1,"Duplicate",""))</f>
        <v/>
      </c>
      <c r="L408" s="0" t="str">
        <f aca="false">IF(A408="","",IF(AND(H408="Completed",I408=""),"No completion date",IF(AND(I408&lt;&gt;"",I408&lt;B408),"Completed before created","")))</f>
        <v/>
      </c>
      <c r="M408" s="0" t="str">
        <f aca="false">IF(A408="","",IF(K408="Duplicate","No","Yes"))</f>
        <v/>
      </c>
      <c r="N408" s="0" t="str">
        <f aca="false">IF(OR(A408="",H408&lt;&gt;"Completed",L408&lt;&gt;""),"",I408-B408)</f>
        <v/>
      </c>
      <c r="O408" s="0" t="str">
        <f aca="false">IF(A408="","",IFERROR(INDEX(Cleanup_Rules!$Q$6:$Q$8,MATCH(F408,Cleanup_Rules!$P$6:$P$8,0)),""))</f>
        <v/>
      </c>
      <c r="P408" s="0" t="str">
        <f aca="false">IF(OR(N408="",O408=""),"",IF(N408&lt;=O408,"Yes","No"))</f>
        <v/>
      </c>
      <c r="Q408" s="0" t="str">
        <f aca="false">IF(A408="","",MID(IF(NOT(EXACT(TRIM(Raw_Export!C408),D408))," · property","")&amp;IF(NOT(EXACT(TRIM(Raw_Export!E408),E408))," · category","")&amp;IF(NOT(EXACT(TRIM(Raw_Export!F408),F408))," · priority","")&amp;IF(NOT(EXACT(TRIM(Raw_Export!G408),G408))," · vendor","")&amp;IF(NOT(EXACT(TRIM(Raw_Export!H408),H408))," · status","")&amp;IF(ISTEXT(Raw_Export!J408)," · cost was text",""),4,200))</f>
        <v/>
      </c>
      <c r="R408" s="0" t="str">
        <f aca="false">IF(A408="","",IF(OR(LEN(Q408)&gt;0,K408&lt;&gt;"",L408&lt;&gt;""),1,0))</f>
        <v/>
      </c>
    </row>
    <row r="409" customFormat="false" ht="15" hidden="false" customHeight="false" outlineLevel="0" collapsed="false">
      <c r="A409" s="0" t="str">
        <f aca="false">IF(Raw_Export!A409="","",Raw_Export!A409)</f>
        <v/>
      </c>
      <c r="B409" s="35" t="str">
        <f aca="false">IF(A409="","",Raw_Export!B409)</f>
        <v/>
      </c>
      <c r="C409" s="36" t="str">
        <f aca="false">IF(A409="","",DATE(YEAR(B409),MONTH(B409),1))</f>
        <v/>
      </c>
      <c r="D409" s="0" t="str">
        <f aca="false">IF(A409="","",IFERROR(INDEX(Cleanup_Rules!$B$6:$B$60,MATCH(TRIM(LOWER(Raw_Export!C409)),Cleanup_Rules!$A$6:$A$60,0)),"UNMAPPED"))</f>
        <v/>
      </c>
      <c r="E409" s="0" t="str">
        <f aca="false">IF(A409="","",IFERROR(INDEX(Cleanup_Rules!$E$6:$E$60,MATCH(TRIM(LOWER(Raw_Export!E409)),Cleanup_Rules!$D$6:$D$60,0)),"UNMAPPED"))</f>
        <v/>
      </c>
      <c r="F409" s="0" t="str">
        <f aca="false">IF(A409="","",IFERROR(INDEX(Cleanup_Rules!$H$6:$H$60,MATCH(TRIM(LOWER(Raw_Export!F409)),Cleanup_Rules!$G$6:$G$60,0)),"UNMAPPED"))</f>
        <v/>
      </c>
      <c r="G409" s="0" t="str">
        <f aca="false">IF(A409="","",IFERROR(INDEX(Cleanup_Rules!$K$6:$K$60,MATCH(TRIM(LOWER(Raw_Export!G409)),Cleanup_Rules!$J$6:$J$60,0)),"UNMAPPED"))</f>
        <v/>
      </c>
      <c r="H409" s="0" t="str">
        <f aca="false">IF(A409="","",IFERROR(INDEX(Cleanup_Rules!$N$6:$N$60,MATCH(TRIM(LOWER(Raw_Export!H409)),Cleanup_Rules!$M$6:$M$60,0)),"UNMAPPED"))</f>
        <v/>
      </c>
      <c r="I409" s="35" t="str">
        <f aca="false">IF(OR(A409="",Raw_Export!I409=""),"",Raw_Export!I409)</f>
        <v/>
      </c>
      <c r="J409" s="37" t="str">
        <f aca="false">IF(A409="","",IF(Raw_Export!J409="",0,IF(ISNUMBER(Raw_Export!J409),Raw_Export!J409,VALUE(SUBSTITUTE(SUBSTITUTE(Raw_Export!J409,"$",""),",","")))))</f>
        <v/>
      </c>
      <c r="K409" s="0" t="str">
        <f aca="false">IF(A409="","",IF(COUNTIF($A$6:A409,A409)&gt;1,"Duplicate",""))</f>
        <v/>
      </c>
      <c r="L409" s="0" t="str">
        <f aca="false">IF(A409="","",IF(AND(H409="Completed",I409=""),"No completion date",IF(AND(I409&lt;&gt;"",I409&lt;B409),"Completed before created","")))</f>
        <v/>
      </c>
      <c r="M409" s="0" t="str">
        <f aca="false">IF(A409="","",IF(K409="Duplicate","No","Yes"))</f>
        <v/>
      </c>
      <c r="N409" s="0" t="str">
        <f aca="false">IF(OR(A409="",H409&lt;&gt;"Completed",L409&lt;&gt;""),"",I409-B409)</f>
        <v/>
      </c>
      <c r="O409" s="0" t="str">
        <f aca="false">IF(A409="","",IFERROR(INDEX(Cleanup_Rules!$Q$6:$Q$8,MATCH(F409,Cleanup_Rules!$P$6:$P$8,0)),""))</f>
        <v/>
      </c>
      <c r="P409" s="0" t="str">
        <f aca="false">IF(OR(N409="",O409=""),"",IF(N409&lt;=O409,"Yes","No"))</f>
        <v/>
      </c>
      <c r="Q409" s="0" t="str">
        <f aca="false">IF(A409="","",MID(IF(NOT(EXACT(TRIM(Raw_Export!C409),D409))," · property","")&amp;IF(NOT(EXACT(TRIM(Raw_Export!E409),E409))," · category","")&amp;IF(NOT(EXACT(TRIM(Raw_Export!F409),F409))," · priority","")&amp;IF(NOT(EXACT(TRIM(Raw_Export!G409),G409))," · vendor","")&amp;IF(NOT(EXACT(TRIM(Raw_Export!H409),H409))," · status","")&amp;IF(ISTEXT(Raw_Export!J409)," · cost was text",""),4,200))</f>
        <v/>
      </c>
      <c r="R409" s="0" t="str">
        <f aca="false">IF(A409="","",IF(OR(LEN(Q409)&gt;0,K409&lt;&gt;"",L409&lt;&gt;""),1,0))</f>
        <v/>
      </c>
    </row>
    <row r="410" customFormat="false" ht="15" hidden="false" customHeight="false" outlineLevel="0" collapsed="false">
      <c r="A410" s="0" t="str">
        <f aca="false">IF(Raw_Export!A410="","",Raw_Export!A410)</f>
        <v/>
      </c>
      <c r="B410" s="35" t="str">
        <f aca="false">IF(A410="","",Raw_Export!B410)</f>
        <v/>
      </c>
      <c r="C410" s="36" t="str">
        <f aca="false">IF(A410="","",DATE(YEAR(B410),MONTH(B410),1))</f>
        <v/>
      </c>
      <c r="D410" s="0" t="str">
        <f aca="false">IF(A410="","",IFERROR(INDEX(Cleanup_Rules!$B$6:$B$60,MATCH(TRIM(LOWER(Raw_Export!C410)),Cleanup_Rules!$A$6:$A$60,0)),"UNMAPPED"))</f>
        <v/>
      </c>
      <c r="E410" s="0" t="str">
        <f aca="false">IF(A410="","",IFERROR(INDEX(Cleanup_Rules!$E$6:$E$60,MATCH(TRIM(LOWER(Raw_Export!E410)),Cleanup_Rules!$D$6:$D$60,0)),"UNMAPPED"))</f>
        <v/>
      </c>
      <c r="F410" s="0" t="str">
        <f aca="false">IF(A410="","",IFERROR(INDEX(Cleanup_Rules!$H$6:$H$60,MATCH(TRIM(LOWER(Raw_Export!F410)),Cleanup_Rules!$G$6:$G$60,0)),"UNMAPPED"))</f>
        <v/>
      </c>
      <c r="G410" s="0" t="str">
        <f aca="false">IF(A410="","",IFERROR(INDEX(Cleanup_Rules!$K$6:$K$60,MATCH(TRIM(LOWER(Raw_Export!G410)),Cleanup_Rules!$J$6:$J$60,0)),"UNMAPPED"))</f>
        <v/>
      </c>
      <c r="H410" s="0" t="str">
        <f aca="false">IF(A410="","",IFERROR(INDEX(Cleanup_Rules!$N$6:$N$60,MATCH(TRIM(LOWER(Raw_Export!H410)),Cleanup_Rules!$M$6:$M$60,0)),"UNMAPPED"))</f>
        <v/>
      </c>
      <c r="I410" s="35" t="str">
        <f aca="false">IF(OR(A410="",Raw_Export!I410=""),"",Raw_Export!I410)</f>
        <v/>
      </c>
      <c r="J410" s="37" t="str">
        <f aca="false">IF(A410="","",IF(Raw_Export!J410="",0,IF(ISNUMBER(Raw_Export!J410),Raw_Export!J410,VALUE(SUBSTITUTE(SUBSTITUTE(Raw_Export!J410,"$",""),",","")))))</f>
        <v/>
      </c>
      <c r="K410" s="0" t="str">
        <f aca="false">IF(A410="","",IF(COUNTIF($A$6:A410,A410)&gt;1,"Duplicate",""))</f>
        <v/>
      </c>
      <c r="L410" s="0" t="str">
        <f aca="false">IF(A410="","",IF(AND(H410="Completed",I410=""),"No completion date",IF(AND(I410&lt;&gt;"",I410&lt;B410),"Completed before created","")))</f>
        <v/>
      </c>
      <c r="M410" s="0" t="str">
        <f aca="false">IF(A410="","",IF(K410="Duplicate","No","Yes"))</f>
        <v/>
      </c>
      <c r="N410" s="0" t="str">
        <f aca="false">IF(OR(A410="",H410&lt;&gt;"Completed",L410&lt;&gt;""),"",I410-B410)</f>
        <v/>
      </c>
      <c r="O410" s="0" t="str">
        <f aca="false">IF(A410="","",IFERROR(INDEX(Cleanup_Rules!$Q$6:$Q$8,MATCH(F410,Cleanup_Rules!$P$6:$P$8,0)),""))</f>
        <v/>
      </c>
      <c r="P410" s="0" t="str">
        <f aca="false">IF(OR(N410="",O410=""),"",IF(N410&lt;=O410,"Yes","No"))</f>
        <v/>
      </c>
      <c r="Q410" s="0" t="str">
        <f aca="false">IF(A410="","",MID(IF(NOT(EXACT(TRIM(Raw_Export!C410),D410))," · property","")&amp;IF(NOT(EXACT(TRIM(Raw_Export!E410),E410))," · category","")&amp;IF(NOT(EXACT(TRIM(Raw_Export!F410),F410))," · priority","")&amp;IF(NOT(EXACT(TRIM(Raw_Export!G410),G410))," · vendor","")&amp;IF(NOT(EXACT(TRIM(Raw_Export!H410),H410))," · status","")&amp;IF(ISTEXT(Raw_Export!J410)," · cost was text",""),4,200))</f>
        <v/>
      </c>
      <c r="R410" s="0" t="str">
        <f aca="false">IF(A410="","",IF(OR(LEN(Q410)&gt;0,K410&lt;&gt;"",L410&lt;&gt;""),1,0))</f>
        <v/>
      </c>
    </row>
    <row r="411" customFormat="false" ht="15" hidden="false" customHeight="false" outlineLevel="0" collapsed="false">
      <c r="A411" s="0" t="str">
        <f aca="false">IF(Raw_Export!A411="","",Raw_Export!A411)</f>
        <v/>
      </c>
      <c r="B411" s="35" t="str">
        <f aca="false">IF(A411="","",Raw_Export!B411)</f>
        <v/>
      </c>
      <c r="C411" s="36" t="str">
        <f aca="false">IF(A411="","",DATE(YEAR(B411),MONTH(B411),1))</f>
        <v/>
      </c>
      <c r="D411" s="0" t="str">
        <f aca="false">IF(A411="","",IFERROR(INDEX(Cleanup_Rules!$B$6:$B$60,MATCH(TRIM(LOWER(Raw_Export!C411)),Cleanup_Rules!$A$6:$A$60,0)),"UNMAPPED"))</f>
        <v/>
      </c>
      <c r="E411" s="0" t="str">
        <f aca="false">IF(A411="","",IFERROR(INDEX(Cleanup_Rules!$E$6:$E$60,MATCH(TRIM(LOWER(Raw_Export!E411)),Cleanup_Rules!$D$6:$D$60,0)),"UNMAPPED"))</f>
        <v/>
      </c>
      <c r="F411" s="0" t="str">
        <f aca="false">IF(A411="","",IFERROR(INDEX(Cleanup_Rules!$H$6:$H$60,MATCH(TRIM(LOWER(Raw_Export!F411)),Cleanup_Rules!$G$6:$G$60,0)),"UNMAPPED"))</f>
        <v/>
      </c>
      <c r="G411" s="0" t="str">
        <f aca="false">IF(A411="","",IFERROR(INDEX(Cleanup_Rules!$K$6:$K$60,MATCH(TRIM(LOWER(Raw_Export!G411)),Cleanup_Rules!$J$6:$J$60,0)),"UNMAPPED"))</f>
        <v/>
      </c>
      <c r="H411" s="0" t="str">
        <f aca="false">IF(A411="","",IFERROR(INDEX(Cleanup_Rules!$N$6:$N$60,MATCH(TRIM(LOWER(Raw_Export!H411)),Cleanup_Rules!$M$6:$M$60,0)),"UNMAPPED"))</f>
        <v/>
      </c>
      <c r="I411" s="35" t="str">
        <f aca="false">IF(OR(A411="",Raw_Export!I411=""),"",Raw_Export!I411)</f>
        <v/>
      </c>
      <c r="J411" s="37" t="str">
        <f aca="false">IF(A411="","",IF(Raw_Export!J411="",0,IF(ISNUMBER(Raw_Export!J411),Raw_Export!J411,VALUE(SUBSTITUTE(SUBSTITUTE(Raw_Export!J411,"$",""),",","")))))</f>
        <v/>
      </c>
      <c r="K411" s="0" t="str">
        <f aca="false">IF(A411="","",IF(COUNTIF($A$6:A411,A411)&gt;1,"Duplicate",""))</f>
        <v/>
      </c>
      <c r="L411" s="0" t="str">
        <f aca="false">IF(A411="","",IF(AND(H411="Completed",I411=""),"No completion date",IF(AND(I411&lt;&gt;"",I411&lt;B411),"Completed before created","")))</f>
        <v/>
      </c>
      <c r="M411" s="0" t="str">
        <f aca="false">IF(A411="","",IF(K411="Duplicate","No","Yes"))</f>
        <v/>
      </c>
      <c r="N411" s="0" t="str">
        <f aca="false">IF(OR(A411="",H411&lt;&gt;"Completed",L411&lt;&gt;""),"",I411-B411)</f>
        <v/>
      </c>
      <c r="O411" s="0" t="str">
        <f aca="false">IF(A411="","",IFERROR(INDEX(Cleanup_Rules!$Q$6:$Q$8,MATCH(F411,Cleanup_Rules!$P$6:$P$8,0)),""))</f>
        <v/>
      </c>
      <c r="P411" s="0" t="str">
        <f aca="false">IF(OR(N411="",O411=""),"",IF(N411&lt;=O411,"Yes","No"))</f>
        <v/>
      </c>
      <c r="Q411" s="0" t="str">
        <f aca="false">IF(A411="","",MID(IF(NOT(EXACT(TRIM(Raw_Export!C411),D411))," · property","")&amp;IF(NOT(EXACT(TRIM(Raw_Export!E411),E411))," · category","")&amp;IF(NOT(EXACT(TRIM(Raw_Export!F411),F411))," · priority","")&amp;IF(NOT(EXACT(TRIM(Raw_Export!G411),G411))," · vendor","")&amp;IF(NOT(EXACT(TRIM(Raw_Export!H411),H411))," · status","")&amp;IF(ISTEXT(Raw_Export!J411)," · cost was text",""),4,200))</f>
        <v/>
      </c>
      <c r="R411" s="0" t="str">
        <f aca="false">IF(A411="","",IF(OR(LEN(Q411)&gt;0,K411&lt;&gt;"",L411&lt;&gt;""),1,0))</f>
        <v/>
      </c>
    </row>
    <row r="412" customFormat="false" ht="15" hidden="false" customHeight="false" outlineLevel="0" collapsed="false">
      <c r="A412" s="0" t="str">
        <f aca="false">IF(Raw_Export!A412="","",Raw_Export!A412)</f>
        <v/>
      </c>
      <c r="B412" s="35" t="str">
        <f aca="false">IF(A412="","",Raw_Export!B412)</f>
        <v/>
      </c>
      <c r="C412" s="36" t="str">
        <f aca="false">IF(A412="","",DATE(YEAR(B412),MONTH(B412),1))</f>
        <v/>
      </c>
      <c r="D412" s="0" t="str">
        <f aca="false">IF(A412="","",IFERROR(INDEX(Cleanup_Rules!$B$6:$B$60,MATCH(TRIM(LOWER(Raw_Export!C412)),Cleanup_Rules!$A$6:$A$60,0)),"UNMAPPED"))</f>
        <v/>
      </c>
      <c r="E412" s="0" t="str">
        <f aca="false">IF(A412="","",IFERROR(INDEX(Cleanup_Rules!$E$6:$E$60,MATCH(TRIM(LOWER(Raw_Export!E412)),Cleanup_Rules!$D$6:$D$60,0)),"UNMAPPED"))</f>
        <v/>
      </c>
      <c r="F412" s="0" t="str">
        <f aca="false">IF(A412="","",IFERROR(INDEX(Cleanup_Rules!$H$6:$H$60,MATCH(TRIM(LOWER(Raw_Export!F412)),Cleanup_Rules!$G$6:$G$60,0)),"UNMAPPED"))</f>
        <v/>
      </c>
      <c r="G412" s="0" t="str">
        <f aca="false">IF(A412="","",IFERROR(INDEX(Cleanup_Rules!$K$6:$K$60,MATCH(TRIM(LOWER(Raw_Export!G412)),Cleanup_Rules!$J$6:$J$60,0)),"UNMAPPED"))</f>
        <v/>
      </c>
      <c r="H412" s="0" t="str">
        <f aca="false">IF(A412="","",IFERROR(INDEX(Cleanup_Rules!$N$6:$N$60,MATCH(TRIM(LOWER(Raw_Export!H412)),Cleanup_Rules!$M$6:$M$60,0)),"UNMAPPED"))</f>
        <v/>
      </c>
      <c r="I412" s="35" t="str">
        <f aca="false">IF(OR(A412="",Raw_Export!I412=""),"",Raw_Export!I412)</f>
        <v/>
      </c>
      <c r="J412" s="37" t="str">
        <f aca="false">IF(A412="","",IF(Raw_Export!J412="",0,IF(ISNUMBER(Raw_Export!J412),Raw_Export!J412,VALUE(SUBSTITUTE(SUBSTITUTE(Raw_Export!J412,"$",""),",","")))))</f>
        <v/>
      </c>
      <c r="K412" s="0" t="str">
        <f aca="false">IF(A412="","",IF(COUNTIF($A$6:A412,A412)&gt;1,"Duplicate",""))</f>
        <v/>
      </c>
      <c r="L412" s="0" t="str">
        <f aca="false">IF(A412="","",IF(AND(H412="Completed",I412=""),"No completion date",IF(AND(I412&lt;&gt;"",I412&lt;B412),"Completed before created","")))</f>
        <v/>
      </c>
      <c r="M412" s="0" t="str">
        <f aca="false">IF(A412="","",IF(K412="Duplicate","No","Yes"))</f>
        <v/>
      </c>
      <c r="N412" s="0" t="str">
        <f aca="false">IF(OR(A412="",H412&lt;&gt;"Completed",L412&lt;&gt;""),"",I412-B412)</f>
        <v/>
      </c>
      <c r="O412" s="0" t="str">
        <f aca="false">IF(A412="","",IFERROR(INDEX(Cleanup_Rules!$Q$6:$Q$8,MATCH(F412,Cleanup_Rules!$P$6:$P$8,0)),""))</f>
        <v/>
      </c>
      <c r="P412" s="0" t="str">
        <f aca="false">IF(OR(N412="",O412=""),"",IF(N412&lt;=O412,"Yes","No"))</f>
        <v/>
      </c>
      <c r="Q412" s="0" t="str">
        <f aca="false">IF(A412="","",MID(IF(NOT(EXACT(TRIM(Raw_Export!C412),D412))," · property","")&amp;IF(NOT(EXACT(TRIM(Raw_Export!E412),E412))," · category","")&amp;IF(NOT(EXACT(TRIM(Raw_Export!F412),F412))," · priority","")&amp;IF(NOT(EXACT(TRIM(Raw_Export!G412),G412))," · vendor","")&amp;IF(NOT(EXACT(TRIM(Raw_Export!H412),H412))," · status","")&amp;IF(ISTEXT(Raw_Export!J412)," · cost was text",""),4,200))</f>
        <v/>
      </c>
      <c r="R412" s="0" t="str">
        <f aca="false">IF(A412="","",IF(OR(LEN(Q412)&gt;0,K412&lt;&gt;"",L412&lt;&gt;""),1,0))</f>
        <v/>
      </c>
    </row>
    <row r="413" customFormat="false" ht="15" hidden="false" customHeight="false" outlineLevel="0" collapsed="false">
      <c r="A413" s="0" t="str">
        <f aca="false">IF(Raw_Export!A413="","",Raw_Export!A413)</f>
        <v/>
      </c>
      <c r="B413" s="35" t="str">
        <f aca="false">IF(A413="","",Raw_Export!B413)</f>
        <v/>
      </c>
      <c r="C413" s="36" t="str">
        <f aca="false">IF(A413="","",DATE(YEAR(B413),MONTH(B413),1))</f>
        <v/>
      </c>
      <c r="D413" s="0" t="str">
        <f aca="false">IF(A413="","",IFERROR(INDEX(Cleanup_Rules!$B$6:$B$60,MATCH(TRIM(LOWER(Raw_Export!C413)),Cleanup_Rules!$A$6:$A$60,0)),"UNMAPPED"))</f>
        <v/>
      </c>
      <c r="E413" s="0" t="str">
        <f aca="false">IF(A413="","",IFERROR(INDEX(Cleanup_Rules!$E$6:$E$60,MATCH(TRIM(LOWER(Raw_Export!E413)),Cleanup_Rules!$D$6:$D$60,0)),"UNMAPPED"))</f>
        <v/>
      </c>
      <c r="F413" s="0" t="str">
        <f aca="false">IF(A413="","",IFERROR(INDEX(Cleanup_Rules!$H$6:$H$60,MATCH(TRIM(LOWER(Raw_Export!F413)),Cleanup_Rules!$G$6:$G$60,0)),"UNMAPPED"))</f>
        <v/>
      </c>
      <c r="G413" s="0" t="str">
        <f aca="false">IF(A413="","",IFERROR(INDEX(Cleanup_Rules!$K$6:$K$60,MATCH(TRIM(LOWER(Raw_Export!G413)),Cleanup_Rules!$J$6:$J$60,0)),"UNMAPPED"))</f>
        <v/>
      </c>
      <c r="H413" s="0" t="str">
        <f aca="false">IF(A413="","",IFERROR(INDEX(Cleanup_Rules!$N$6:$N$60,MATCH(TRIM(LOWER(Raw_Export!H413)),Cleanup_Rules!$M$6:$M$60,0)),"UNMAPPED"))</f>
        <v/>
      </c>
      <c r="I413" s="35" t="str">
        <f aca="false">IF(OR(A413="",Raw_Export!I413=""),"",Raw_Export!I413)</f>
        <v/>
      </c>
      <c r="J413" s="37" t="str">
        <f aca="false">IF(A413="","",IF(Raw_Export!J413="",0,IF(ISNUMBER(Raw_Export!J413),Raw_Export!J413,VALUE(SUBSTITUTE(SUBSTITUTE(Raw_Export!J413,"$",""),",","")))))</f>
        <v/>
      </c>
      <c r="K413" s="0" t="str">
        <f aca="false">IF(A413="","",IF(COUNTIF($A$6:A413,A413)&gt;1,"Duplicate",""))</f>
        <v/>
      </c>
      <c r="L413" s="0" t="str">
        <f aca="false">IF(A413="","",IF(AND(H413="Completed",I413=""),"No completion date",IF(AND(I413&lt;&gt;"",I413&lt;B413),"Completed before created","")))</f>
        <v/>
      </c>
      <c r="M413" s="0" t="str">
        <f aca="false">IF(A413="","",IF(K413="Duplicate","No","Yes"))</f>
        <v/>
      </c>
      <c r="N413" s="0" t="str">
        <f aca="false">IF(OR(A413="",H413&lt;&gt;"Completed",L413&lt;&gt;""),"",I413-B413)</f>
        <v/>
      </c>
      <c r="O413" s="0" t="str">
        <f aca="false">IF(A413="","",IFERROR(INDEX(Cleanup_Rules!$Q$6:$Q$8,MATCH(F413,Cleanup_Rules!$P$6:$P$8,0)),""))</f>
        <v/>
      </c>
      <c r="P413" s="0" t="str">
        <f aca="false">IF(OR(N413="",O413=""),"",IF(N413&lt;=O413,"Yes","No"))</f>
        <v/>
      </c>
      <c r="Q413" s="0" t="str">
        <f aca="false">IF(A413="","",MID(IF(NOT(EXACT(TRIM(Raw_Export!C413),D413))," · property","")&amp;IF(NOT(EXACT(TRIM(Raw_Export!E413),E413))," · category","")&amp;IF(NOT(EXACT(TRIM(Raw_Export!F413),F413))," · priority","")&amp;IF(NOT(EXACT(TRIM(Raw_Export!G413),G413))," · vendor","")&amp;IF(NOT(EXACT(TRIM(Raw_Export!H413),H413))," · status","")&amp;IF(ISTEXT(Raw_Export!J413)," · cost was text",""),4,200))</f>
        <v/>
      </c>
      <c r="R413" s="0" t="str">
        <f aca="false">IF(A413="","",IF(OR(LEN(Q413)&gt;0,K413&lt;&gt;"",L413&lt;&gt;""),1,0))</f>
        <v/>
      </c>
    </row>
    <row r="414" customFormat="false" ht="15" hidden="false" customHeight="false" outlineLevel="0" collapsed="false">
      <c r="A414" s="0" t="str">
        <f aca="false">IF(Raw_Export!A414="","",Raw_Export!A414)</f>
        <v/>
      </c>
      <c r="B414" s="35" t="str">
        <f aca="false">IF(A414="","",Raw_Export!B414)</f>
        <v/>
      </c>
      <c r="C414" s="36" t="str">
        <f aca="false">IF(A414="","",DATE(YEAR(B414),MONTH(B414),1))</f>
        <v/>
      </c>
      <c r="D414" s="0" t="str">
        <f aca="false">IF(A414="","",IFERROR(INDEX(Cleanup_Rules!$B$6:$B$60,MATCH(TRIM(LOWER(Raw_Export!C414)),Cleanup_Rules!$A$6:$A$60,0)),"UNMAPPED"))</f>
        <v/>
      </c>
      <c r="E414" s="0" t="str">
        <f aca="false">IF(A414="","",IFERROR(INDEX(Cleanup_Rules!$E$6:$E$60,MATCH(TRIM(LOWER(Raw_Export!E414)),Cleanup_Rules!$D$6:$D$60,0)),"UNMAPPED"))</f>
        <v/>
      </c>
      <c r="F414" s="0" t="str">
        <f aca="false">IF(A414="","",IFERROR(INDEX(Cleanup_Rules!$H$6:$H$60,MATCH(TRIM(LOWER(Raw_Export!F414)),Cleanup_Rules!$G$6:$G$60,0)),"UNMAPPED"))</f>
        <v/>
      </c>
      <c r="G414" s="0" t="str">
        <f aca="false">IF(A414="","",IFERROR(INDEX(Cleanup_Rules!$K$6:$K$60,MATCH(TRIM(LOWER(Raw_Export!G414)),Cleanup_Rules!$J$6:$J$60,0)),"UNMAPPED"))</f>
        <v/>
      </c>
      <c r="H414" s="0" t="str">
        <f aca="false">IF(A414="","",IFERROR(INDEX(Cleanup_Rules!$N$6:$N$60,MATCH(TRIM(LOWER(Raw_Export!H414)),Cleanup_Rules!$M$6:$M$60,0)),"UNMAPPED"))</f>
        <v/>
      </c>
      <c r="I414" s="35" t="str">
        <f aca="false">IF(OR(A414="",Raw_Export!I414=""),"",Raw_Export!I414)</f>
        <v/>
      </c>
      <c r="J414" s="37" t="str">
        <f aca="false">IF(A414="","",IF(Raw_Export!J414="",0,IF(ISNUMBER(Raw_Export!J414),Raw_Export!J414,VALUE(SUBSTITUTE(SUBSTITUTE(Raw_Export!J414,"$",""),",","")))))</f>
        <v/>
      </c>
      <c r="K414" s="0" t="str">
        <f aca="false">IF(A414="","",IF(COUNTIF($A$6:A414,A414)&gt;1,"Duplicate",""))</f>
        <v/>
      </c>
      <c r="L414" s="0" t="str">
        <f aca="false">IF(A414="","",IF(AND(H414="Completed",I414=""),"No completion date",IF(AND(I414&lt;&gt;"",I414&lt;B414),"Completed before created","")))</f>
        <v/>
      </c>
      <c r="M414" s="0" t="str">
        <f aca="false">IF(A414="","",IF(K414="Duplicate","No","Yes"))</f>
        <v/>
      </c>
      <c r="N414" s="0" t="str">
        <f aca="false">IF(OR(A414="",H414&lt;&gt;"Completed",L414&lt;&gt;""),"",I414-B414)</f>
        <v/>
      </c>
      <c r="O414" s="0" t="str">
        <f aca="false">IF(A414="","",IFERROR(INDEX(Cleanup_Rules!$Q$6:$Q$8,MATCH(F414,Cleanup_Rules!$P$6:$P$8,0)),""))</f>
        <v/>
      </c>
      <c r="P414" s="0" t="str">
        <f aca="false">IF(OR(N414="",O414=""),"",IF(N414&lt;=O414,"Yes","No"))</f>
        <v/>
      </c>
      <c r="Q414" s="0" t="str">
        <f aca="false">IF(A414="","",MID(IF(NOT(EXACT(TRIM(Raw_Export!C414),D414))," · property","")&amp;IF(NOT(EXACT(TRIM(Raw_Export!E414),E414))," · category","")&amp;IF(NOT(EXACT(TRIM(Raw_Export!F414),F414))," · priority","")&amp;IF(NOT(EXACT(TRIM(Raw_Export!G414),G414))," · vendor","")&amp;IF(NOT(EXACT(TRIM(Raw_Export!H414),H414))," · status","")&amp;IF(ISTEXT(Raw_Export!J414)," · cost was text",""),4,200))</f>
        <v/>
      </c>
      <c r="R414" s="0" t="str">
        <f aca="false">IF(A414="","",IF(OR(LEN(Q414)&gt;0,K414&lt;&gt;"",L414&lt;&gt;""),1,0))</f>
        <v/>
      </c>
    </row>
    <row r="415" customFormat="false" ht="15" hidden="false" customHeight="false" outlineLevel="0" collapsed="false">
      <c r="A415" s="0" t="str">
        <f aca="false">IF(Raw_Export!A415="","",Raw_Export!A415)</f>
        <v/>
      </c>
      <c r="B415" s="35" t="str">
        <f aca="false">IF(A415="","",Raw_Export!B415)</f>
        <v/>
      </c>
      <c r="C415" s="36" t="str">
        <f aca="false">IF(A415="","",DATE(YEAR(B415),MONTH(B415),1))</f>
        <v/>
      </c>
      <c r="D415" s="0" t="str">
        <f aca="false">IF(A415="","",IFERROR(INDEX(Cleanup_Rules!$B$6:$B$60,MATCH(TRIM(LOWER(Raw_Export!C415)),Cleanup_Rules!$A$6:$A$60,0)),"UNMAPPED"))</f>
        <v/>
      </c>
      <c r="E415" s="0" t="str">
        <f aca="false">IF(A415="","",IFERROR(INDEX(Cleanup_Rules!$E$6:$E$60,MATCH(TRIM(LOWER(Raw_Export!E415)),Cleanup_Rules!$D$6:$D$60,0)),"UNMAPPED"))</f>
        <v/>
      </c>
      <c r="F415" s="0" t="str">
        <f aca="false">IF(A415="","",IFERROR(INDEX(Cleanup_Rules!$H$6:$H$60,MATCH(TRIM(LOWER(Raw_Export!F415)),Cleanup_Rules!$G$6:$G$60,0)),"UNMAPPED"))</f>
        <v/>
      </c>
      <c r="G415" s="0" t="str">
        <f aca="false">IF(A415="","",IFERROR(INDEX(Cleanup_Rules!$K$6:$K$60,MATCH(TRIM(LOWER(Raw_Export!G415)),Cleanup_Rules!$J$6:$J$60,0)),"UNMAPPED"))</f>
        <v/>
      </c>
      <c r="H415" s="0" t="str">
        <f aca="false">IF(A415="","",IFERROR(INDEX(Cleanup_Rules!$N$6:$N$60,MATCH(TRIM(LOWER(Raw_Export!H415)),Cleanup_Rules!$M$6:$M$60,0)),"UNMAPPED"))</f>
        <v/>
      </c>
      <c r="I415" s="35" t="str">
        <f aca="false">IF(OR(A415="",Raw_Export!I415=""),"",Raw_Export!I415)</f>
        <v/>
      </c>
      <c r="J415" s="37" t="str">
        <f aca="false">IF(A415="","",IF(Raw_Export!J415="",0,IF(ISNUMBER(Raw_Export!J415),Raw_Export!J415,VALUE(SUBSTITUTE(SUBSTITUTE(Raw_Export!J415,"$",""),",","")))))</f>
        <v/>
      </c>
      <c r="K415" s="0" t="str">
        <f aca="false">IF(A415="","",IF(COUNTIF($A$6:A415,A415)&gt;1,"Duplicate",""))</f>
        <v/>
      </c>
      <c r="L415" s="0" t="str">
        <f aca="false">IF(A415="","",IF(AND(H415="Completed",I415=""),"No completion date",IF(AND(I415&lt;&gt;"",I415&lt;B415),"Completed before created","")))</f>
        <v/>
      </c>
      <c r="M415" s="0" t="str">
        <f aca="false">IF(A415="","",IF(K415="Duplicate","No","Yes"))</f>
        <v/>
      </c>
      <c r="N415" s="0" t="str">
        <f aca="false">IF(OR(A415="",H415&lt;&gt;"Completed",L415&lt;&gt;""),"",I415-B415)</f>
        <v/>
      </c>
      <c r="O415" s="0" t="str">
        <f aca="false">IF(A415="","",IFERROR(INDEX(Cleanup_Rules!$Q$6:$Q$8,MATCH(F415,Cleanup_Rules!$P$6:$P$8,0)),""))</f>
        <v/>
      </c>
      <c r="P415" s="0" t="str">
        <f aca="false">IF(OR(N415="",O415=""),"",IF(N415&lt;=O415,"Yes","No"))</f>
        <v/>
      </c>
      <c r="Q415" s="0" t="str">
        <f aca="false">IF(A415="","",MID(IF(NOT(EXACT(TRIM(Raw_Export!C415),D415))," · property","")&amp;IF(NOT(EXACT(TRIM(Raw_Export!E415),E415))," · category","")&amp;IF(NOT(EXACT(TRIM(Raw_Export!F415),F415))," · priority","")&amp;IF(NOT(EXACT(TRIM(Raw_Export!G415),G415))," · vendor","")&amp;IF(NOT(EXACT(TRIM(Raw_Export!H415),H415))," · status","")&amp;IF(ISTEXT(Raw_Export!J415)," · cost was text",""),4,200))</f>
        <v/>
      </c>
      <c r="R415" s="0" t="str">
        <f aca="false">IF(A415="","",IF(OR(LEN(Q415)&gt;0,K415&lt;&gt;"",L415&lt;&gt;""),1,0))</f>
        <v/>
      </c>
    </row>
    <row r="416" customFormat="false" ht="15" hidden="false" customHeight="false" outlineLevel="0" collapsed="false">
      <c r="A416" s="0" t="str">
        <f aca="false">IF(Raw_Export!A416="","",Raw_Export!A416)</f>
        <v/>
      </c>
      <c r="B416" s="35" t="str">
        <f aca="false">IF(A416="","",Raw_Export!B416)</f>
        <v/>
      </c>
      <c r="C416" s="36" t="str">
        <f aca="false">IF(A416="","",DATE(YEAR(B416),MONTH(B416),1))</f>
        <v/>
      </c>
      <c r="D416" s="0" t="str">
        <f aca="false">IF(A416="","",IFERROR(INDEX(Cleanup_Rules!$B$6:$B$60,MATCH(TRIM(LOWER(Raw_Export!C416)),Cleanup_Rules!$A$6:$A$60,0)),"UNMAPPED"))</f>
        <v/>
      </c>
      <c r="E416" s="0" t="str">
        <f aca="false">IF(A416="","",IFERROR(INDEX(Cleanup_Rules!$E$6:$E$60,MATCH(TRIM(LOWER(Raw_Export!E416)),Cleanup_Rules!$D$6:$D$60,0)),"UNMAPPED"))</f>
        <v/>
      </c>
      <c r="F416" s="0" t="str">
        <f aca="false">IF(A416="","",IFERROR(INDEX(Cleanup_Rules!$H$6:$H$60,MATCH(TRIM(LOWER(Raw_Export!F416)),Cleanup_Rules!$G$6:$G$60,0)),"UNMAPPED"))</f>
        <v/>
      </c>
      <c r="G416" s="0" t="str">
        <f aca="false">IF(A416="","",IFERROR(INDEX(Cleanup_Rules!$K$6:$K$60,MATCH(TRIM(LOWER(Raw_Export!G416)),Cleanup_Rules!$J$6:$J$60,0)),"UNMAPPED"))</f>
        <v/>
      </c>
      <c r="H416" s="0" t="str">
        <f aca="false">IF(A416="","",IFERROR(INDEX(Cleanup_Rules!$N$6:$N$60,MATCH(TRIM(LOWER(Raw_Export!H416)),Cleanup_Rules!$M$6:$M$60,0)),"UNMAPPED"))</f>
        <v/>
      </c>
      <c r="I416" s="35" t="str">
        <f aca="false">IF(OR(A416="",Raw_Export!I416=""),"",Raw_Export!I416)</f>
        <v/>
      </c>
      <c r="J416" s="37" t="str">
        <f aca="false">IF(A416="","",IF(Raw_Export!J416="",0,IF(ISNUMBER(Raw_Export!J416),Raw_Export!J416,VALUE(SUBSTITUTE(SUBSTITUTE(Raw_Export!J416,"$",""),",","")))))</f>
        <v/>
      </c>
      <c r="K416" s="0" t="str">
        <f aca="false">IF(A416="","",IF(COUNTIF($A$6:A416,A416)&gt;1,"Duplicate",""))</f>
        <v/>
      </c>
      <c r="L416" s="0" t="str">
        <f aca="false">IF(A416="","",IF(AND(H416="Completed",I416=""),"No completion date",IF(AND(I416&lt;&gt;"",I416&lt;B416),"Completed before created","")))</f>
        <v/>
      </c>
      <c r="M416" s="0" t="str">
        <f aca="false">IF(A416="","",IF(K416="Duplicate","No","Yes"))</f>
        <v/>
      </c>
      <c r="N416" s="0" t="str">
        <f aca="false">IF(OR(A416="",H416&lt;&gt;"Completed",L416&lt;&gt;""),"",I416-B416)</f>
        <v/>
      </c>
      <c r="O416" s="0" t="str">
        <f aca="false">IF(A416="","",IFERROR(INDEX(Cleanup_Rules!$Q$6:$Q$8,MATCH(F416,Cleanup_Rules!$P$6:$P$8,0)),""))</f>
        <v/>
      </c>
      <c r="P416" s="0" t="str">
        <f aca="false">IF(OR(N416="",O416=""),"",IF(N416&lt;=O416,"Yes","No"))</f>
        <v/>
      </c>
      <c r="Q416" s="0" t="str">
        <f aca="false">IF(A416="","",MID(IF(NOT(EXACT(TRIM(Raw_Export!C416),D416))," · property","")&amp;IF(NOT(EXACT(TRIM(Raw_Export!E416),E416))," · category","")&amp;IF(NOT(EXACT(TRIM(Raw_Export!F416),F416))," · priority","")&amp;IF(NOT(EXACT(TRIM(Raw_Export!G416),G416))," · vendor","")&amp;IF(NOT(EXACT(TRIM(Raw_Export!H416),H416))," · status","")&amp;IF(ISTEXT(Raw_Export!J416)," · cost was text",""),4,200))</f>
        <v/>
      </c>
      <c r="R416" s="0" t="str">
        <f aca="false">IF(A416="","",IF(OR(LEN(Q416)&gt;0,K416&lt;&gt;"",L416&lt;&gt;""),1,0))</f>
        <v/>
      </c>
    </row>
    <row r="417" customFormat="false" ht="15" hidden="false" customHeight="false" outlineLevel="0" collapsed="false">
      <c r="A417" s="0" t="str">
        <f aca="false">IF(Raw_Export!A417="","",Raw_Export!A417)</f>
        <v/>
      </c>
      <c r="B417" s="35" t="str">
        <f aca="false">IF(A417="","",Raw_Export!B417)</f>
        <v/>
      </c>
      <c r="C417" s="36" t="str">
        <f aca="false">IF(A417="","",DATE(YEAR(B417),MONTH(B417),1))</f>
        <v/>
      </c>
      <c r="D417" s="0" t="str">
        <f aca="false">IF(A417="","",IFERROR(INDEX(Cleanup_Rules!$B$6:$B$60,MATCH(TRIM(LOWER(Raw_Export!C417)),Cleanup_Rules!$A$6:$A$60,0)),"UNMAPPED"))</f>
        <v/>
      </c>
      <c r="E417" s="0" t="str">
        <f aca="false">IF(A417="","",IFERROR(INDEX(Cleanup_Rules!$E$6:$E$60,MATCH(TRIM(LOWER(Raw_Export!E417)),Cleanup_Rules!$D$6:$D$60,0)),"UNMAPPED"))</f>
        <v/>
      </c>
      <c r="F417" s="0" t="str">
        <f aca="false">IF(A417="","",IFERROR(INDEX(Cleanup_Rules!$H$6:$H$60,MATCH(TRIM(LOWER(Raw_Export!F417)),Cleanup_Rules!$G$6:$G$60,0)),"UNMAPPED"))</f>
        <v/>
      </c>
      <c r="G417" s="0" t="str">
        <f aca="false">IF(A417="","",IFERROR(INDEX(Cleanup_Rules!$K$6:$K$60,MATCH(TRIM(LOWER(Raw_Export!G417)),Cleanup_Rules!$J$6:$J$60,0)),"UNMAPPED"))</f>
        <v/>
      </c>
      <c r="H417" s="0" t="str">
        <f aca="false">IF(A417="","",IFERROR(INDEX(Cleanup_Rules!$N$6:$N$60,MATCH(TRIM(LOWER(Raw_Export!H417)),Cleanup_Rules!$M$6:$M$60,0)),"UNMAPPED"))</f>
        <v/>
      </c>
      <c r="I417" s="35" t="str">
        <f aca="false">IF(OR(A417="",Raw_Export!I417=""),"",Raw_Export!I417)</f>
        <v/>
      </c>
      <c r="J417" s="37" t="str">
        <f aca="false">IF(A417="","",IF(Raw_Export!J417="",0,IF(ISNUMBER(Raw_Export!J417),Raw_Export!J417,VALUE(SUBSTITUTE(SUBSTITUTE(Raw_Export!J417,"$",""),",","")))))</f>
        <v/>
      </c>
      <c r="K417" s="0" t="str">
        <f aca="false">IF(A417="","",IF(COUNTIF($A$6:A417,A417)&gt;1,"Duplicate",""))</f>
        <v/>
      </c>
      <c r="L417" s="0" t="str">
        <f aca="false">IF(A417="","",IF(AND(H417="Completed",I417=""),"No completion date",IF(AND(I417&lt;&gt;"",I417&lt;B417),"Completed before created","")))</f>
        <v/>
      </c>
      <c r="M417" s="0" t="str">
        <f aca="false">IF(A417="","",IF(K417="Duplicate","No","Yes"))</f>
        <v/>
      </c>
      <c r="N417" s="0" t="str">
        <f aca="false">IF(OR(A417="",H417&lt;&gt;"Completed",L417&lt;&gt;""),"",I417-B417)</f>
        <v/>
      </c>
      <c r="O417" s="0" t="str">
        <f aca="false">IF(A417="","",IFERROR(INDEX(Cleanup_Rules!$Q$6:$Q$8,MATCH(F417,Cleanup_Rules!$P$6:$P$8,0)),""))</f>
        <v/>
      </c>
      <c r="P417" s="0" t="str">
        <f aca="false">IF(OR(N417="",O417=""),"",IF(N417&lt;=O417,"Yes","No"))</f>
        <v/>
      </c>
      <c r="Q417" s="0" t="str">
        <f aca="false">IF(A417="","",MID(IF(NOT(EXACT(TRIM(Raw_Export!C417),D417))," · property","")&amp;IF(NOT(EXACT(TRIM(Raw_Export!E417),E417))," · category","")&amp;IF(NOT(EXACT(TRIM(Raw_Export!F417),F417))," · priority","")&amp;IF(NOT(EXACT(TRIM(Raw_Export!G417),G417))," · vendor","")&amp;IF(NOT(EXACT(TRIM(Raw_Export!H417),H417))," · status","")&amp;IF(ISTEXT(Raw_Export!J417)," · cost was text",""),4,200))</f>
        <v/>
      </c>
      <c r="R417" s="0" t="str">
        <f aca="false">IF(A417="","",IF(OR(LEN(Q417)&gt;0,K417&lt;&gt;"",L417&lt;&gt;""),1,0))</f>
        <v/>
      </c>
    </row>
    <row r="418" customFormat="false" ht="15" hidden="false" customHeight="false" outlineLevel="0" collapsed="false">
      <c r="A418" s="0" t="str">
        <f aca="false">IF(Raw_Export!A418="","",Raw_Export!A418)</f>
        <v/>
      </c>
      <c r="B418" s="35" t="str">
        <f aca="false">IF(A418="","",Raw_Export!B418)</f>
        <v/>
      </c>
      <c r="C418" s="36" t="str">
        <f aca="false">IF(A418="","",DATE(YEAR(B418),MONTH(B418),1))</f>
        <v/>
      </c>
      <c r="D418" s="0" t="str">
        <f aca="false">IF(A418="","",IFERROR(INDEX(Cleanup_Rules!$B$6:$B$60,MATCH(TRIM(LOWER(Raw_Export!C418)),Cleanup_Rules!$A$6:$A$60,0)),"UNMAPPED"))</f>
        <v/>
      </c>
      <c r="E418" s="0" t="str">
        <f aca="false">IF(A418="","",IFERROR(INDEX(Cleanup_Rules!$E$6:$E$60,MATCH(TRIM(LOWER(Raw_Export!E418)),Cleanup_Rules!$D$6:$D$60,0)),"UNMAPPED"))</f>
        <v/>
      </c>
      <c r="F418" s="0" t="str">
        <f aca="false">IF(A418="","",IFERROR(INDEX(Cleanup_Rules!$H$6:$H$60,MATCH(TRIM(LOWER(Raw_Export!F418)),Cleanup_Rules!$G$6:$G$60,0)),"UNMAPPED"))</f>
        <v/>
      </c>
      <c r="G418" s="0" t="str">
        <f aca="false">IF(A418="","",IFERROR(INDEX(Cleanup_Rules!$K$6:$K$60,MATCH(TRIM(LOWER(Raw_Export!G418)),Cleanup_Rules!$J$6:$J$60,0)),"UNMAPPED"))</f>
        <v/>
      </c>
      <c r="H418" s="0" t="str">
        <f aca="false">IF(A418="","",IFERROR(INDEX(Cleanup_Rules!$N$6:$N$60,MATCH(TRIM(LOWER(Raw_Export!H418)),Cleanup_Rules!$M$6:$M$60,0)),"UNMAPPED"))</f>
        <v/>
      </c>
      <c r="I418" s="35" t="str">
        <f aca="false">IF(OR(A418="",Raw_Export!I418=""),"",Raw_Export!I418)</f>
        <v/>
      </c>
      <c r="J418" s="37" t="str">
        <f aca="false">IF(A418="","",IF(Raw_Export!J418="",0,IF(ISNUMBER(Raw_Export!J418),Raw_Export!J418,VALUE(SUBSTITUTE(SUBSTITUTE(Raw_Export!J418,"$",""),",","")))))</f>
        <v/>
      </c>
      <c r="K418" s="0" t="str">
        <f aca="false">IF(A418="","",IF(COUNTIF($A$6:A418,A418)&gt;1,"Duplicate",""))</f>
        <v/>
      </c>
      <c r="L418" s="0" t="str">
        <f aca="false">IF(A418="","",IF(AND(H418="Completed",I418=""),"No completion date",IF(AND(I418&lt;&gt;"",I418&lt;B418),"Completed before created","")))</f>
        <v/>
      </c>
      <c r="M418" s="0" t="str">
        <f aca="false">IF(A418="","",IF(K418="Duplicate","No","Yes"))</f>
        <v/>
      </c>
      <c r="N418" s="0" t="str">
        <f aca="false">IF(OR(A418="",H418&lt;&gt;"Completed",L418&lt;&gt;""),"",I418-B418)</f>
        <v/>
      </c>
      <c r="O418" s="0" t="str">
        <f aca="false">IF(A418="","",IFERROR(INDEX(Cleanup_Rules!$Q$6:$Q$8,MATCH(F418,Cleanup_Rules!$P$6:$P$8,0)),""))</f>
        <v/>
      </c>
      <c r="P418" s="0" t="str">
        <f aca="false">IF(OR(N418="",O418=""),"",IF(N418&lt;=O418,"Yes","No"))</f>
        <v/>
      </c>
      <c r="Q418" s="0" t="str">
        <f aca="false">IF(A418="","",MID(IF(NOT(EXACT(TRIM(Raw_Export!C418),D418))," · property","")&amp;IF(NOT(EXACT(TRIM(Raw_Export!E418),E418))," · category","")&amp;IF(NOT(EXACT(TRIM(Raw_Export!F418),F418))," · priority","")&amp;IF(NOT(EXACT(TRIM(Raw_Export!G418),G418))," · vendor","")&amp;IF(NOT(EXACT(TRIM(Raw_Export!H418),H418))," · status","")&amp;IF(ISTEXT(Raw_Export!J418)," · cost was text",""),4,200))</f>
        <v/>
      </c>
      <c r="R418" s="0" t="str">
        <f aca="false">IF(A418="","",IF(OR(LEN(Q418)&gt;0,K418&lt;&gt;"",L418&lt;&gt;""),1,0))</f>
        <v/>
      </c>
    </row>
    <row r="419" customFormat="false" ht="15" hidden="false" customHeight="false" outlineLevel="0" collapsed="false">
      <c r="A419" s="0" t="str">
        <f aca="false">IF(Raw_Export!A419="","",Raw_Export!A419)</f>
        <v/>
      </c>
      <c r="B419" s="35" t="str">
        <f aca="false">IF(A419="","",Raw_Export!B419)</f>
        <v/>
      </c>
      <c r="C419" s="36" t="str">
        <f aca="false">IF(A419="","",DATE(YEAR(B419),MONTH(B419),1))</f>
        <v/>
      </c>
      <c r="D419" s="0" t="str">
        <f aca="false">IF(A419="","",IFERROR(INDEX(Cleanup_Rules!$B$6:$B$60,MATCH(TRIM(LOWER(Raw_Export!C419)),Cleanup_Rules!$A$6:$A$60,0)),"UNMAPPED"))</f>
        <v/>
      </c>
      <c r="E419" s="0" t="str">
        <f aca="false">IF(A419="","",IFERROR(INDEX(Cleanup_Rules!$E$6:$E$60,MATCH(TRIM(LOWER(Raw_Export!E419)),Cleanup_Rules!$D$6:$D$60,0)),"UNMAPPED"))</f>
        <v/>
      </c>
      <c r="F419" s="0" t="str">
        <f aca="false">IF(A419="","",IFERROR(INDEX(Cleanup_Rules!$H$6:$H$60,MATCH(TRIM(LOWER(Raw_Export!F419)),Cleanup_Rules!$G$6:$G$60,0)),"UNMAPPED"))</f>
        <v/>
      </c>
      <c r="G419" s="0" t="str">
        <f aca="false">IF(A419="","",IFERROR(INDEX(Cleanup_Rules!$K$6:$K$60,MATCH(TRIM(LOWER(Raw_Export!G419)),Cleanup_Rules!$J$6:$J$60,0)),"UNMAPPED"))</f>
        <v/>
      </c>
      <c r="H419" s="0" t="str">
        <f aca="false">IF(A419="","",IFERROR(INDEX(Cleanup_Rules!$N$6:$N$60,MATCH(TRIM(LOWER(Raw_Export!H419)),Cleanup_Rules!$M$6:$M$60,0)),"UNMAPPED"))</f>
        <v/>
      </c>
      <c r="I419" s="35" t="str">
        <f aca="false">IF(OR(A419="",Raw_Export!I419=""),"",Raw_Export!I419)</f>
        <v/>
      </c>
      <c r="J419" s="37" t="str">
        <f aca="false">IF(A419="","",IF(Raw_Export!J419="",0,IF(ISNUMBER(Raw_Export!J419),Raw_Export!J419,VALUE(SUBSTITUTE(SUBSTITUTE(Raw_Export!J419,"$",""),",","")))))</f>
        <v/>
      </c>
      <c r="K419" s="0" t="str">
        <f aca="false">IF(A419="","",IF(COUNTIF($A$6:A419,A419)&gt;1,"Duplicate",""))</f>
        <v/>
      </c>
      <c r="L419" s="0" t="str">
        <f aca="false">IF(A419="","",IF(AND(H419="Completed",I419=""),"No completion date",IF(AND(I419&lt;&gt;"",I419&lt;B419),"Completed before created","")))</f>
        <v/>
      </c>
      <c r="M419" s="0" t="str">
        <f aca="false">IF(A419="","",IF(K419="Duplicate","No","Yes"))</f>
        <v/>
      </c>
      <c r="N419" s="0" t="str">
        <f aca="false">IF(OR(A419="",H419&lt;&gt;"Completed",L419&lt;&gt;""),"",I419-B419)</f>
        <v/>
      </c>
      <c r="O419" s="0" t="str">
        <f aca="false">IF(A419="","",IFERROR(INDEX(Cleanup_Rules!$Q$6:$Q$8,MATCH(F419,Cleanup_Rules!$P$6:$P$8,0)),""))</f>
        <v/>
      </c>
      <c r="P419" s="0" t="str">
        <f aca="false">IF(OR(N419="",O419=""),"",IF(N419&lt;=O419,"Yes","No"))</f>
        <v/>
      </c>
      <c r="Q419" s="0" t="str">
        <f aca="false">IF(A419="","",MID(IF(NOT(EXACT(TRIM(Raw_Export!C419),D419))," · property","")&amp;IF(NOT(EXACT(TRIM(Raw_Export!E419),E419))," · category","")&amp;IF(NOT(EXACT(TRIM(Raw_Export!F419),F419))," · priority","")&amp;IF(NOT(EXACT(TRIM(Raw_Export!G419),G419))," · vendor","")&amp;IF(NOT(EXACT(TRIM(Raw_Export!H419),H419))," · status","")&amp;IF(ISTEXT(Raw_Export!J419)," · cost was text",""),4,200))</f>
        <v/>
      </c>
      <c r="R419" s="0" t="str">
        <f aca="false">IF(A419="","",IF(OR(LEN(Q419)&gt;0,K419&lt;&gt;"",L419&lt;&gt;""),1,0))</f>
        <v/>
      </c>
    </row>
    <row r="420" customFormat="false" ht="15" hidden="false" customHeight="false" outlineLevel="0" collapsed="false">
      <c r="A420" s="0" t="str">
        <f aca="false">IF(Raw_Export!A420="","",Raw_Export!A420)</f>
        <v/>
      </c>
      <c r="B420" s="35" t="str">
        <f aca="false">IF(A420="","",Raw_Export!B420)</f>
        <v/>
      </c>
      <c r="C420" s="36" t="str">
        <f aca="false">IF(A420="","",DATE(YEAR(B420),MONTH(B420),1))</f>
        <v/>
      </c>
      <c r="D420" s="0" t="str">
        <f aca="false">IF(A420="","",IFERROR(INDEX(Cleanup_Rules!$B$6:$B$60,MATCH(TRIM(LOWER(Raw_Export!C420)),Cleanup_Rules!$A$6:$A$60,0)),"UNMAPPED"))</f>
        <v/>
      </c>
      <c r="E420" s="0" t="str">
        <f aca="false">IF(A420="","",IFERROR(INDEX(Cleanup_Rules!$E$6:$E$60,MATCH(TRIM(LOWER(Raw_Export!E420)),Cleanup_Rules!$D$6:$D$60,0)),"UNMAPPED"))</f>
        <v/>
      </c>
      <c r="F420" s="0" t="str">
        <f aca="false">IF(A420="","",IFERROR(INDEX(Cleanup_Rules!$H$6:$H$60,MATCH(TRIM(LOWER(Raw_Export!F420)),Cleanup_Rules!$G$6:$G$60,0)),"UNMAPPED"))</f>
        <v/>
      </c>
      <c r="G420" s="0" t="str">
        <f aca="false">IF(A420="","",IFERROR(INDEX(Cleanup_Rules!$K$6:$K$60,MATCH(TRIM(LOWER(Raw_Export!G420)),Cleanup_Rules!$J$6:$J$60,0)),"UNMAPPED"))</f>
        <v/>
      </c>
      <c r="H420" s="0" t="str">
        <f aca="false">IF(A420="","",IFERROR(INDEX(Cleanup_Rules!$N$6:$N$60,MATCH(TRIM(LOWER(Raw_Export!H420)),Cleanup_Rules!$M$6:$M$60,0)),"UNMAPPED"))</f>
        <v/>
      </c>
      <c r="I420" s="35" t="str">
        <f aca="false">IF(OR(A420="",Raw_Export!I420=""),"",Raw_Export!I420)</f>
        <v/>
      </c>
      <c r="J420" s="37" t="str">
        <f aca="false">IF(A420="","",IF(Raw_Export!J420="",0,IF(ISNUMBER(Raw_Export!J420),Raw_Export!J420,VALUE(SUBSTITUTE(SUBSTITUTE(Raw_Export!J420,"$",""),",","")))))</f>
        <v/>
      </c>
      <c r="K420" s="0" t="str">
        <f aca="false">IF(A420="","",IF(COUNTIF($A$6:A420,A420)&gt;1,"Duplicate",""))</f>
        <v/>
      </c>
      <c r="L420" s="0" t="str">
        <f aca="false">IF(A420="","",IF(AND(H420="Completed",I420=""),"No completion date",IF(AND(I420&lt;&gt;"",I420&lt;B420),"Completed before created","")))</f>
        <v/>
      </c>
      <c r="M420" s="0" t="str">
        <f aca="false">IF(A420="","",IF(K420="Duplicate","No","Yes"))</f>
        <v/>
      </c>
      <c r="N420" s="0" t="str">
        <f aca="false">IF(OR(A420="",H420&lt;&gt;"Completed",L420&lt;&gt;""),"",I420-B420)</f>
        <v/>
      </c>
      <c r="O420" s="0" t="str">
        <f aca="false">IF(A420="","",IFERROR(INDEX(Cleanup_Rules!$Q$6:$Q$8,MATCH(F420,Cleanup_Rules!$P$6:$P$8,0)),""))</f>
        <v/>
      </c>
      <c r="P420" s="0" t="str">
        <f aca="false">IF(OR(N420="",O420=""),"",IF(N420&lt;=O420,"Yes","No"))</f>
        <v/>
      </c>
      <c r="Q420" s="0" t="str">
        <f aca="false">IF(A420="","",MID(IF(NOT(EXACT(TRIM(Raw_Export!C420),D420))," · property","")&amp;IF(NOT(EXACT(TRIM(Raw_Export!E420),E420))," · category","")&amp;IF(NOT(EXACT(TRIM(Raw_Export!F420),F420))," · priority","")&amp;IF(NOT(EXACT(TRIM(Raw_Export!G420),G420))," · vendor","")&amp;IF(NOT(EXACT(TRIM(Raw_Export!H420),H420))," · status","")&amp;IF(ISTEXT(Raw_Export!J420)," · cost was text",""),4,200))</f>
        <v/>
      </c>
      <c r="R420" s="0" t="str">
        <f aca="false">IF(A420="","",IF(OR(LEN(Q420)&gt;0,K420&lt;&gt;"",L420&lt;&gt;""),1,0))</f>
        <v/>
      </c>
    </row>
    <row r="421" customFormat="false" ht="15" hidden="false" customHeight="false" outlineLevel="0" collapsed="false">
      <c r="A421" s="0" t="str">
        <f aca="false">IF(Raw_Export!A421="","",Raw_Export!A421)</f>
        <v/>
      </c>
      <c r="B421" s="35" t="str">
        <f aca="false">IF(A421="","",Raw_Export!B421)</f>
        <v/>
      </c>
      <c r="C421" s="36" t="str">
        <f aca="false">IF(A421="","",DATE(YEAR(B421),MONTH(B421),1))</f>
        <v/>
      </c>
      <c r="D421" s="0" t="str">
        <f aca="false">IF(A421="","",IFERROR(INDEX(Cleanup_Rules!$B$6:$B$60,MATCH(TRIM(LOWER(Raw_Export!C421)),Cleanup_Rules!$A$6:$A$60,0)),"UNMAPPED"))</f>
        <v/>
      </c>
      <c r="E421" s="0" t="str">
        <f aca="false">IF(A421="","",IFERROR(INDEX(Cleanup_Rules!$E$6:$E$60,MATCH(TRIM(LOWER(Raw_Export!E421)),Cleanup_Rules!$D$6:$D$60,0)),"UNMAPPED"))</f>
        <v/>
      </c>
      <c r="F421" s="0" t="str">
        <f aca="false">IF(A421="","",IFERROR(INDEX(Cleanup_Rules!$H$6:$H$60,MATCH(TRIM(LOWER(Raw_Export!F421)),Cleanup_Rules!$G$6:$G$60,0)),"UNMAPPED"))</f>
        <v/>
      </c>
      <c r="G421" s="0" t="str">
        <f aca="false">IF(A421="","",IFERROR(INDEX(Cleanup_Rules!$K$6:$K$60,MATCH(TRIM(LOWER(Raw_Export!G421)),Cleanup_Rules!$J$6:$J$60,0)),"UNMAPPED"))</f>
        <v/>
      </c>
      <c r="H421" s="0" t="str">
        <f aca="false">IF(A421="","",IFERROR(INDEX(Cleanup_Rules!$N$6:$N$60,MATCH(TRIM(LOWER(Raw_Export!H421)),Cleanup_Rules!$M$6:$M$60,0)),"UNMAPPED"))</f>
        <v/>
      </c>
      <c r="I421" s="35" t="str">
        <f aca="false">IF(OR(A421="",Raw_Export!I421=""),"",Raw_Export!I421)</f>
        <v/>
      </c>
      <c r="J421" s="37" t="str">
        <f aca="false">IF(A421="","",IF(Raw_Export!J421="",0,IF(ISNUMBER(Raw_Export!J421),Raw_Export!J421,VALUE(SUBSTITUTE(SUBSTITUTE(Raw_Export!J421,"$",""),",","")))))</f>
        <v/>
      </c>
      <c r="K421" s="0" t="str">
        <f aca="false">IF(A421="","",IF(COUNTIF($A$6:A421,A421)&gt;1,"Duplicate",""))</f>
        <v/>
      </c>
      <c r="L421" s="0" t="str">
        <f aca="false">IF(A421="","",IF(AND(H421="Completed",I421=""),"No completion date",IF(AND(I421&lt;&gt;"",I421&lt;B421),"Completed before created","")))</f>
        <v/>
      </c>
      <c r="M421" s="0" t="str">
        <f aca="false">IF(A421="","",IF(K421="Duplicate","No","Yes"))</f>
        <v/>
      </c>
      <c r="N421" s="0" t="str">
        <f aca="false">IF(OR(A421="",H421&lt;&gt;"Completed",L421&lt;&gt;""),"",I421-B421)</f>
        <v/>
      </c>
      <c r="O421" s="0" t="str">
        <f aca="false">IF(A421="","",IFERROR(INDEX(Cleanup_Rules!$Q$6:$Q$8,MATCH(F421,Cleanup_Rules!$P$6:$P$8,0)),""))</f>
        <v/>
      </c>
      <c r="P421" s="0" t="str">
        <f aca="false">IF(OR(N421="",O421=""),"",IF(N421&lt;=O421,"Yes","No"))</f>
        <v/>
      </c>
      <c r="Q421" s="0" t="str">
        <f aca="false">IF(A421="","",MID(IF(NOT(EXACT(TRIM(Raw_Export!C421),D421))," · property","")&amp;IF(NOT(EXACT(TRIM(Raw_Export!E421),E421))," · category","")&amp;IF(NOT(EXACT(TRIM(Raw_Export!F421),F421))," · priority","")&amp;IF(NOT(EXACT(TRIM(Raw_Export!G421),G421))," · vendor","")&amp;IF(NOT(EXACT(TRIM(Raw_Export!H421),H421))," · status","")&amp;IF(ISTEXT(Raw_Export!J421)," · cost was text",""),4,200))</f>
        <v/>
      </c>
      <c r="R421" s="0" t="str">
        <f aca="false">IF(A421="","",IF(OR(LEN(Q421)&gt;0,K421&lt;&gt;"",L421&lt;&gt;""),1,0))</f>
        <v/>
      </c>
    </row>
    <row r="422" customFormat="false" ht="15" hidden="false" customHeight="false" outlineLevel="0" collapsed="false">
      <c r="A422" s="0" t="str">
        <f aca="false">IF(Raw_Export!A422="","",Raw_Export!A422)</f>
        <v/>
      </c>
      <c r="B422" s="35" t="str">
        <f aca="false">IF(A422="","",Raw_Export!B422)</f>
        <v/>
      </c>
      <c r="C422" s="36" t="str">
        <f aca="false">IF(A422="","",DATE(YEAR(B422),MONTH(B422),1))</f>
        <v/>
      </c>
      <c r="D422" s="0" t="str">
        <f aca="false">IF(A422="","",IFERROR(INDEX(Cleanup_Rules!$B$6:$B$60,MATCH(TRIM(LOWER(Raw_Export!C422)),Cleanup_Rules!$A$6:$A$60,0)),"UNMAPPED"))</f>
        <v/>
      </c>
      <c r="E422" s="0" t="str">
        <f aca="false">IF(A422="","",IFERROR(INDEX(Cleanup_Rules!$E$6:$E$60,MATCH(TRIM(LOWER(Raw_Export!E422)),Cleanup_Rules!$D$6:$D$60,0)),"UNMAPPED"))</f>
        <v/>
      </c>
      <c r="F422" s="0" t="str">
        <f aca="false">IF(A422="","",IFERROR(INDEX(Cleanup_Rules!$H$6:$H$60,MATCH(TRIM(LOWER(Raw_Export!F422)),Cleanup_Rules!$G$6:$G$60,0)),"UNMAPPED"))</f>
        <v/>
      </c>
      <c r="G422" s="0" t="str">
        <f aca="false">IF(A422="","",IFERROR(INDEX(Cleanup_Rules!$K$6:$K$60,MATCH(TRIM(LOWER(Raw_Export!G422)),Cleanup_Rules!$J$6:$J$60,0)),"UNMAPPED"))</f>
        <v/>
      </c>
      <c r="H422" s="0" t="str">
        <f aca="false">IF(A422="","",IFERROR(INDEX(Cleanup_Rules!$N$6:$N$60,MATCH(TRIM(LOWER(Raw_Export!H422)),Cleanup_Rules!$M$6:$M$60,0)),"UNMAPPED"))</f>
        <v/>
      </c>
      <c r="I422" s="35" t="str">
        <f aca="false">IF(OR(A422="",Raw_Export!I422=""),"",Raw_Export!I422)</f>
        <v/>
      </c>
      <c r="J422" s="37" t="str">
        <f aca="false">IF(A422="","",IF(Raw_Export!J422="",0,IF(ISNUMBER(Raw_Export!J422),Raw_Export!J422,VALUE(SUBSTITUTE(SUBSTITUTE(Raw_Export!J422,"$",""),",","")))))</f>
        <v/>
      </c>
      <c r="K422" s="0" t="str">
        <f aca="false">IF(A422="","",IF(COUNTIF($A$6:A422,A422)&gt;1,"Duplicate",""))</f>
        <v/>
      </c>
      <c r="L422" s="0" t="str">
        <f aca="false">IF(A422="","",IF(AND(H422="Completed",I422=""),"No completion date",IF(AND(I422&lt;&gt;"",I422&lt;B422),"Completed before created","")))</f>
        <v/>
      </c>
      <c r="M422" s="0" t="str">
        <f aca="false">IF(A422="","",IF(K422="Duplicate","No","Yes"))</f>
        <v/>
      </c>
      <c r="N422" s="0" t="str">
        <f aca="false">IF(OR(A422="",H422&lt;&gt;"Completed",L422&lt;&gt;""),"",I422-B422)</f>
        <v/>
      </c>
      <c r="O422" s="0" t="str">
        <f aca="false">IF(A422="","",IFERROR(INDEX(Cleanup_Rules!$Q$6:$Q$8,MATCH(F422,Cleanup_Rules!$P$6:$P$8,0)),""))</f>
        <v/>
      </c>
      <c r="P422" s="0" t="str">
        <f aca="false">IF(OR(N422="",O422=""),"",IF(N422&lt;=O422,"Yes","No"))</f>
        <v/>
      </c>
      <c r="Q422" s="0" t="str">
        <f aca="false">IF(A422="","",MID(IF(NOT(EXACT(TRIM(Raw_Export!C422),D422))," · property","")&amp;IF(NOT(EXACT(TRIM(Raw_Export!E422),E422))," · category","")&amp;IF(NOT(EXACT(TRIM(Raw_Export!F422),F422))," · priority","")&amp;IF(NOT(EXACT(TRIM(Raw_Export!G422),G422))," · vendor","")&amp;IF(NOT(EXACT(TRIM(Raw_Export!H422),H422))," · status","")&amp;IF(ISTEXT(Raw_Export!J422)," · cost was text",""),4,200))</f>
        <v/>
      </c>
      <c r="R422" s="0" t="str">
        <f aca="false">IF(A422="","",IF(OR(LEN(Q422)&gt;0,K422&lt;&gt;"",L422&lt;&gt;""),1,0))</f>
        <v/>
      </c>
    </row>
    <row r="423" customFormat="false" ht="15" hidden="false" customHeight="false" outlineLevel="0" collapsed="false">
      <c r="A423" s="0" t="str">
        <f aca="false">IF(Raw_Export!A423="","",Raw_Export!A423)</f>
        <v/>
      </c>
      <c r="B423" s="35" t="str">
        <f aca="false">IF(A423="","",Raw_Export!B423)</f>
        <v/>
      </c>
      <c r="C423" s="36" t="str">
        <f aca="false">IF(A423="","",DATE(YEAR(B423),MONTH(B423),1))</f>
        <v/>
      </c>
      <c r="D423" s="0" t="str">
        <f aca="false">IF(A423="","",IFERROR(INDEX(Cleanup_Rules!$B$6:$B$60,MATCH(TRIM(LOWER(Raw_Export!C423)),Cleanup_Rules!$A$6:$A$60,0)),"UNMAPPED"))</f>
        <v/>
      </c>
      <c r="E423" s="0" t="str">
        <f aca="false">IF(A423="","",IFERROR(INDEX(Cleanup_Rules!$E$6:$E$60,MATCH(TRIM(LOWER(Raw_Export!E423)),Cleanup_Rules!$D$6:$D$60,0)),"UNMAPPED"))</f>
        <v/>
      </c>
      <c r="F423" s="0" t="str">
        <f aca="false">IF(A423="","",IFERROR(INDEX(Cleanup_Rules!$H$6:$H$60,MATCH(TRIM(LOWER(Raw_Export!F423)),Cleanup_Rules!$G$6:$G$60,0)),"UNMAPPED"))</f>
        <v/>
      </c>
      <c r="G423" s="0" t="str">
        <f aca="false">IF(A423="","",IFERROR(INDEX(Cleanup_Rules!$K$6:$K$60,MATCH(TRIM(LOWER(Raw_Export!G423)),Cleanup_Rules!$J$6:$J$60,0)),"UNMAPPED"))</f>
        <v/>
      </c>
      <c r="H423" s="0" t="str">
        <f aca="false">IF(A423="","",IFERROR(INDEX(Cleanup_Rules!$N$6:$N$60,MATCH(TRIM(LOWER(Raw_Export!H423)),Cleanup_Rules!$M$6:$M$60,0)),"UNMAPPED"))</f>
        <v/>
      </c>
      <c r="I423" s="35" t="str">
        <f aca="false">IF(OR(A423="",Raw_Export!I423=""),"",Raw_Export!I423)</f>
        <v/>
      </c>
      <c r="J423" s="37" t="str">
        <f aca="false">IF(A423="","",IF(Raw_Export!J423="",0,IF(ISNUMBER(Raw_Export!J423),Raw_Export!J423,VALUE(SUBSTITUTE(SUBSTITUTE(Raw_Export!J423,"$",""),",","")))))</f>
        <v/>
      </c>
      <c r="K423" s="0" t="str">
        <f aca="false">IF(A423="","",IF(COUNTIF($A$6:A423,A423)&gt;1,"Duplicate",""))</f>
        <v/>
      </c>
      <c r="L423" s="0" t="str">
        <f aca="false">IF(A423="","",IF(AND(H423="Completed",I423=""),"No completion date",IF(AND(I423&lt;&gt;"",I423&lt;B423),"Completed before created","")))</f>
        <v/>
      </c>
      <c r="M423" s="0" t="str">
        <f aca="false">IF(A423="","",IF(K423="Duplicate","No","Yes"))</f>
        <v/>
      </c>
      <c r="N423" s="0" t="str">
        <f aca="false">IF(OR(A423="",H423&lt;&gt;"Completed",L423&lt;&gt;""),"",I423-B423)</f>
        <v/>
      </c>
      <c r="O423" s="0" t="str">
        <f aca="false">IF(A423="","",IFERROR(INDEX(Cleanup_Rules!$Q$6:$Q$8,MATCH(F423,Cleanup_Rules!$P$6:$P$8,0)),""))</f>
        <v/>
      </c>
      <c r="P423" s="0" t="str">
        <f aca="false">IF(OR(N423="",O423=""),"",IF(N423&lt;=O423,"Yes","No"))</f>
        <v/>
      </c>
      <c r="Q423" s="0" t="str">
        <f aca="false">IF(A423="","",MID(IF(NOT(EXACT(TRIM(Raw_Export!C423),D423))," · property","")&amp;IF(NOT(EXACT(TRIM(Raw_Export!E423),E423))," · category","")&amp;IF(NOT(EXACT(TRIM(Raw_Export!F423),F423))," · priority","")&amp;IF(NOT(EXACT(TRIM(Raw_Export!G423),G423))," · vendor","")&amp;IF(NOT(EXACT(TRIM(Raw_Export!H423),H423))," · status","")&amp;IF(ISTEXT(Raw_Export!J423)," · cost was text",""),4,200))</f>
        <v/>
      </c>
      <c r="R423" s="0" t="str">
        <f aca="false">IF(A423="","",IF(OR(LEN(Q423)&gt;0,K423&lt;&gt;"",L423&lt;&gt;""),1,0))</f>
        <v/>
      </c>
    </row>
    <row r="424" customFormat="false" ht="15" hidden="false" customHeight="false" outlineLevel="0" collapsed="false">
      <c r="A424" s="0" t="str">
        <f aca="false">IF(Raw_Export!A424="","",Raw_Export!A424)</f>
        <v/>
      </c>
      <c r="B424" s="35" t="str">
        <f aca="false">IF(A424="","",Raw_Export!B424)</f>
        <v/>
      </c>
      <c r="C424" s="36" t="str">
        <f aca="false">IF(A424="","",DATE(YEAR(B424),MONTH(B424),1))</f>
        <v/>
      </c>
      <c r="D424" s="0" t="str">
        <f aca="false">IF(A424="","",IFERROR(INDEX(Cleanup_Rules!$B$6:$B$60,MATCH(TRIM(LOWER(Raw_Export!C424)),Cleanup_Rules!$A$6:$A$60,0)),"UNMAPPED"))</f>
        <v/>
      </c>
      <c r="E424" s="0" t="str">
        <f aca="false">IF(A424="","",IFERROR(INDEX(Cleanup_Rules!$E$6:$E$60,MATCH(TRIM(LOWER(Raw_Export!E424)),Cleanup_Rules!$D$6:$D$60,0)),"UNMAPPED"))</f>
        <v/>
      </c>
      <c r="F424" s="0" t="str">
        <f aca="false">IF(A424="","",IFERROR(INDEX(Cleanup_Rules!$H$6:$H$60,MATCH(TRIM(LOWER(Raw_Export!F424)),Cleanup_Rules!$G$6:$G$60,0)),"UNMAPPED"))</f>
        <v/>
      </c>
      <c r="G424" s="0" t="str">
        <f aca="false">IF(A424="","",IFERROR(INDEX(Cleanup_Rules!$K$6:$K$60,MATCH(TRIM(LOWER(Raw_Export!G424)),Cleanup_Rules!$J$6:$J$60,0)),"UNMAPPED"))</f>
        <v/>
      </c>
      <c r="H424" s="0" t="str">
        <f aca="false">IF(A424="","",IFERROR(INDEX(Cleanup_Rules!$N$6:$N$60,MATCH(TRIM(LOWER(Raw_Export!H424)),Cleanup_Rules!$M$6:$M$60,0)),"UNMAPPED"))</f>
        <v/>
      </c>
      <c r="I424" s="35" t="str">
        <f aca="false">IF(OR(A424="",Raw_Export!I424=""),"",Raw_Export!I424)</f>
        <v/>
      </c>
      <c r="J424" s="37" t="str">
        <f aca="false">IF(A424="","",IF(Raw_Export!J424="",0,IF(ISNUMBER(Raw_Export!J424),Raw_Export!J424,VALUE(SUBSTITUTE(SUBSTITUTE(Raw_Export!J424,"$",""),",","")))))</f>
        <v/>
      </c>
      <c r="K424" s="0" t="str">
        <f aca="false">IF(A424="","",IF(COUNTIF($A$6:A424,A424)&gt;1,"Duplicate",""))</f>
        <v/>
      </c>
      <c r="L424" s="0" t="str">
        <f aca="false">IF(A424="","",IF(AND(H424="Completed",I424=""),"No completion date",IF(AND(I424&lt;&gt;"",I424&lt;B424),"Completed before created","")))</f>
        <v/>
      </c>
      <c r="M424" s="0" t="str">
        <f aca="false">IF(A424="","",IF(K424="Duplicate","No","Yes"))</f>
        <v/>
      </c>
      <c r="N424" s="0" t="str">
        <f aca="false">IF(OR(A424="",H424&lt;&gt;"Completed",L424&lt;&gt;""),"",I424-B424)</f>
        <v/>
      </c>
      <c r="O424" s="0" t="str">
        <f aca="false">IF(A424="","",IFERROR(INDEX(Cleanup_Rules!$Q$6:$Q$8,MATCH(F424,Cleanup_Rules!$P$6:$P$8,0)),""))</f>
        <v/>
      </c>
      <c r="P424" s="0" t="str">
        <f aca="false">IF(OR(N424="",O424=""),"",IF(N424&lt;=O424,"Yes","No"))</f>
        <v/>
      </c>
      <c r="Q424" s="0" t="str">
        <f aca="false">IF(A424="","",MID(IF(NOT(EXACT(TRIM(Raw_Export!C424),D424))," · property","")&amp;IF(NOT(EXACT(TRIM(Raw_Export!E424),E424))," · category","")&amp;IF(NOT(EXACT(TRIM(Raw_Export!F424),F424))," · priority","")&amp;IF(NOT(EXACT(TRIM(Raw_Export!G424),G424))," · vendor","")&amp;IF(NOT(EXACT(TRIM(Raw_Export!H424),H424))," · status","")&amp;IF(ISTEXT(Raw_Export!J424)," · cost was text",""),4,200))</f>
        <v/>
      </c>
      <c r="R424" s="0" t="str">
        <f aca="false">IF(A424="","",IF(OR(LEN(Q424)&gt;0,K424&lt;&gt;"",L424&lt;&gt;""),1,0))</f>
        <v/>
      </c>
    </row>
    <row r="425" customFormat="false" ht="15" hidden="false" customHeight="false" outlineLevel="0" collapsed="false">
      <c r="A425" s="0" t="str">
        <f aca="false">IF(Raw_Export!A425="","",Raw_Export!A425)</f>
        <v/>
      </c>
      <c r="B425" s="35" t="str">
        <f aca="false">IF(A425="","",Raw_Export!B425)</f>
        <v/>
      </c>
      <c r="C425" s="36" t="str">
        <f aca="false">IF(A425="","",DATE(YEAR(B425),MONTH(B425),1))</f>
        <v/>
      </c>
      <c r="D425" s="0" t="str">
        <f aca="false">IF(A425="","",IFERROR(INDEX(Cleanup_Rules!$B$6:$B$60,MATCH(TRIM(LOWER(Raw_Export!C425)),Cleanup_Rules!$A$6:$A$60,0)),"UNMAPPED"))</f>
        <v/>
      </c>
      <c r="E425" s="0" t="str">
        <f aca="false">IF(A425="","",IFERROR(INDEX(Cleanup_Rules!$E$6:$E$60,MATCH(TRIM(LOWER(Raw_Export!E425)),Cleanup_Rules!$D$6:$D$60,0)),"UNMAPPED"))</f>
        <v/>
      </c>
      <c r="F425" s="0" t="str">
        <f aca="false">IF(A425="","",IFERROR(INDEX(Cleanup_Rules!$H$6:$H$60,MATCH(TRIM(LOWER(Raw_Export!F425)),Cleanup_Rules!$G$6:$G$60,0)),"UNMAPPED"))</f>
        <v/>
      </c>
      <c r="G425" s="0" t="str">
        <f aca="false">IF(A425="","",IFERROR(INDEX(Cleanup_Rules!$K$6:$K$60,MATCH(TRIM(LOWER(Raw_Export!G425)),Cleanup_Rules!$J$6:$J$60,0)),"UNMAPPED"))</f>
        <v/>
      </c>
      <c r="H425" s="0" t="str">
        <f aca="false">IF(A425="","",IFERROR(INDEX(Cleanup_Rules!$N$6:$N$60,MATCH(TRIM(LOWER(Raw_Export!H425)),Cleanup_Rules!$M$6:$M$60,0)),"UNMAPPED"))</f>
        <v/>
      </c>
      <c r="I425" s="35" t="str">
        <f aca="false">IF(OR(A425="",Raw_Export!I425=""),"",Raw_Export!I425)</f>
        <v/>
      </c>
      <c r="J425" s="37" t="str">
        <f aca="false">IF(A425="","",IF(Raw_Export!J425="",0,IF(ISNUMBER(Raw_Export!J425),Raw_Export!J425,VALUE(SUBSTITUTE(SUBSTITUTE(Raw_Export!J425,"$",""),",","")))))</f>
        <v/>
      </c>
      <c r="K425" s="0" t="str">
        <f aca="false">IF(A425="","",IF(COUNTIF($A$6:A425,A425)&gt;1,"Duplicate",""))</f>
        <v/>
      </c>
      <c r="L425" s="0" t="str">
        <f aca="false">IF(A425="","",IF(AND(H425="Completed",I425=""),"No completion date",IF(AND(I425&lt;&gt;"",I425&lt;B425),"Completed before created","")))</f>
        <v/>
      </c>
      <c r="M425" s="0" t="str">
        <f aca="false">IF(A425="","",IF(K425="Duplicate","No","Yes"))</f>
        <v/>
      </c>
      <c r="N425" s="0" t="str">
        <f aca="false">IF(OR(A425="",H425&lt;&gt;"Completed",L425&lt;&gt;""),"",I425-B425)</f>
        <v/>
      </c>
      <c r="O425" s="0" t="str">
        <f aca="false">IF(A425="","",IFERROR(INDEX(Cleanup_Rules!$Q$6:$Q$8,MATCH(F425,Cleanup_Rules!$P$6:$P$8,0)),""))</f>
        <v/>
      </c>
      <c r="P425" s="0" t="str">
        <f aca="false">IF(OR(N425="",O425=""),"",IF(N425&lt;=O425,"Yes","No"))</f>
        <v/>
      </c>
      <c r="Q425" s="0" t="str">
        <f aca="false">IF(A425="","",MID(IF(NOT(EXACT(TRIM(Raw_Export!C425),D425))," · property","")&amp;IF(NOT(EXACT(TRIM(Raw_Export!E425),E425))," · category","")&amp;IF(NOT(EXACT(TRIM(Raw_Export!F425),F425))," · priority","")&amp;IF(NOT(EXACT(TRIM(Raw_Export!G425),G425))," · vendor","")&amp;IF(NOT(EXACT(TRIM(Raw_Export!H425),H425))," · status","")&amp;IF(ISTEXT(Raw_Export!J425)," · cost was text",""),4,200))</f>
        <v/>
      </c>
      <c r="R425" s="0" t="str">
        <f aca="false">IF(A425="","",IF(OR(LEN(Q425)&gt;0,K425&lt;&gt;"",L425&lt;&gt;""),1,0))</f>
        <v/>
      </c>
    </row>
    <row r="426" customFormat="false" ht="15" hidden="false" customHeight="false" outlineLevel="0" collapsed="false">
      <c r="A426" s="0" t="str">
        <f aca="false">IF(Raw_Export!A426="","",Raw_Export!A426)</f>
        <v/>
      </c>
      <c r="B426" s="35" t="str">
        <f aca="false">IF(A426="","",Raw_Export!B426)</f>
        <v/>
      </c>
      <c r="C426" s="36" t="str">
        <f aca="false">IF(A426="","",DATE(YEAR(B426),MONTH(B426),1))</f>
        <v/>
      </c>
      <c r="D426" s="0" t="str">
        <f aca="false">IF(A426="","",IFERROR(INDEX(Cleanup_Rules!$B$6:$B$60,MATCH(TRIM(LOWER(Raw_Export!C426)),Cleanup_Rules!$A$6:$A$60,0)),"UNMAPPED"))</f>
        <v/>
      </c>
      <c r="E426" s="0" t="str">
        <f aca="false">IF(A426="","",IFERROR(INDEX(Cleanup_Rules!$E$6:$E$60,MATCH(TRIM(LOWER(Raw_Export!E426)),Cleanup_Rules!$D$6:$D$60,0)),"UNMAPPED"))</f>
        <v/>
      </c>
      <c r="F426" s="0" t="str">
        <f aca="false">IF(A426="","",IFERROR(INDEX(Cleanup_Rules!$H$6:$H$60,MATCH(TRIM(LOWER(Raw_Export!F426)),Cleanup_Rules!$G$6:$G$60,0)),"UNMAPPED"))</f>
        <v/>
      </c>
      <c r="G426" s="0" t="str">
        <f aca="false">IF(A426="","",IFERROR(INDEX(Cleanup_Rules!$K$6:$K$60,MATCH(TRIM(LOWER(Raw_Export!G426)),Cleanup_Rules!$J$6:$J$60,0)),"UNMAPPED"))</f>
        <v/>
      </c>
      <c r="H426" s="0" t="str">
        <f aca="false">IF(A426="","",IFERROR(INDEX(Cleanup_Rules!$N$6:$N$60,MATCH(TRIM(LOWER(Raw_Export!H426)),Cleanup_Rules!$M$6:$M$60,0)),"UNMAPPED"))</f>
        <v/>
      </c>
      <c r="I426" s="35" t="str">
        <f aca="false">IF(OR(A426="",Raw_Export!I426=""),"",Raw_Export!I426)</f>
        <v/>
      </c>
      <c r="J426" s="37" t="str">
        <f aca="false">IF(A426="","",IF(Raw_Export!J426="",0,IF(ISNUMBER(Raw_Export!J426),Raw_Export!J426,VALUE(SUBSTITUTE(SUBSTITUTE(Raw_Export!J426,"$",""),",","")))))</f>
        <v/>
      </c>
      <c r="K426" s="0" t="str">
        <f aca="false">IF(A426="","",IF(COUNTIF($A$6:A426,A426)&gt;1,"Duplicate",""))</f>
        <v/>
      </c>
      <c r="L426" s="0" t="str">
        <f aca="false">IF(A426="","",IF(AND(H426="Completed",I426=""),"No completion date",IF(AND(I426&lt;&gt;"",I426&lt;B426),"Completed before created","")))</f>
        <v/>
      </c>
      <c r="M426" s="0" t="str">
        <f aca="false">IF(A426="","",IF(K426="Duplicate","No","Yes"))</f>
        <v/>
      </c>
      <c r="N426" s="0" t="str">
        <f aca="false">IF(OR(A426="",H426&lt;&gt;"Completed",L426&lt;&gt;""),"",I426-B426)</f>
        <v/>
      </c>
      <c r="O426" s="0" t="str">
        <f aca="false">IF(A426="","",IFERROR(INDEX(Cleanup_Rules!$Q$6:$Q$8,MATCH(F426,Cleanup_Rules!$P$6:$P$8,0)),""))</f>
        <v/>
      </c>
      <c r="P426" s="0" t="str">
        <f aca="false">IF(OR(N426="",O426=""),"",IF(N426&lt;=O426,"Yes","No"))</f>
        <v/>
      </c>
      <c r="Q426" s="0" t="str">
        <f aca="false">IF(A426="","",MID(IF(NOT(EXACT(TRIM(Raw_Export!C426),D426))," · property","")&amp;IF(NOT(EXACT(TRIM(Raw_Export!E426),E426))," · category","")&amp;IF(NOT(EXACT(TRIM(Raw_Export!F426),F426))," · priority","")&amp;IF(NOT(EXACT(TRIM(Raw_Export!G426),G426))," · vendor","")&amp;IF(NOT(EXACT(TRIM(Raw_Export!H426),H426))," · status","")&amp;IF(ISTEXT(Raw_Export!J426)," · cost was text",""),4,200))</f>
        <v/>
      </c>
      <c r="R426" s="0" t="str">
        <f aca="false">IF(A426="","",IF(OR(LEN(Q426)&gt;0,K426&lt;&gt;"",L426&lt;&gt;""),1,0))</f>
        <v/>
      </c>
    </row>
    <row r="427" customFormat="false" ht="15" hidden="false" customHeight="false" outlineLevel="0" collapsed="false">
      <c r="A427" s="0" t="str">
        <f aca="false">IF(Raw_Export!A427="","",Raw_Export!A427)</f>
        <v/>
      </c>
      <c r="B427" s="35" t="str">
        <f aca="false">IF(A427="","",Raw_Export!B427)</f>
        <v/>
      </c>
      <c r="C427" s="36" t="str">
        <f aca="false">IF(A427="","",DATE(YEAR(B427),MONTH(B427),1))</f>
        <v/>
      </c>
      <c r="D427" s="0" t="str">
        <f aca="false">IF(A427="","",IFERROR(INDEX(Cleanup_Rules!$B$6:$B$60,MATCH(TRIM(LOWER(Raw_Export!C427)),Cleanup_Rules!$A$6:$A$60,0)),"UNMAPPED"))</f>
        <v/>
      </c>
      <c r="E427" s="0" t="str">
        <f aca="false">IF(A427="","",IFERROR(INDEX(Cleanup_Rules!$E$6:$E$60,MATCH(TRIM(LOWER(Raw_Export!E427)),Cleanup_Rules!$D$6:$D$60,0)),"UNMAPPED"))</f>
        <v/>
      </c>
      <c r="F427" s="0" t="str">
        <f aca="false">IF(A427="","",IFERROR(INDEX(Cleanup_Rules!$H$6:$H$60,MATCH(TRIM(LOWER(Raw_Export!F427)),Cleanup_Rules!$G$6:$G$60,0)),"UNMAPPED"))</f>
        <v/>
      </c>
      <c r="G427" s="0" t="str">
        <f aca="false">IF(A427="","",IFERROR(INDEX(Cleanup_Rules!$K$6:$K$60,MATCH(TRIM(LOWER(Raw_Export!G427)),Cleanup_Rules!$J$6:$J$60,0)),"UNMAPPED"))</f>
        <v/>
      </c>
      <c r="H427" s="0" t="str">
        <f aca="false">IF(A427="","",IFERROR(INDEX(Cleanup_Rules!$N$6:$N$60,MATCH(TRIM(LOWER(Raw_Export!H427)),Cleanup_Rules!$M$6:$M$60,0)),"UNMAPPED"))</f>
        <v/>
      </c>
      <c r="I427" s="35" t="str">
        <f aca="false">IF(OR(A427="",Raw_Export!I427=""),"",Raw_Export!I427)</f>
        <v/>
      </c>
      <c r="J427" s="37" t="str">
        <f aca="false">IF(A427="","",IF(Raw_Export!J427="",0,IF(ISNUMBER(Raw_Export!J427),Raw_Export!J427,VALUE(SUBSTITUTE(SUBSTITUTE(Raw_Export!J427,"$",""),",","")))))</f>
        <v/>
      </c>
      <c r="K427" s="0" t="str">
        <f aca="false">IF(A427="","",IF(COUNTIF($A$6:A427,A427)&gt;1,"Duplicate",""))</f>
        <v/>
      </c>
      <c r="L427" s="0" t="str">
        <f aca="false">IF(A427="","",IF(AND(H427="Completed",I427=""),"No completion date",IF(AND(I427&lt;&gt;"",I427&lt;B427),"Completed before created","")))</f>
        <v/>
      </c>
      <c r="M427" s="0" t="str">
        <f aca="false">IF(A427="","",IF(K427="Duplicate","No","Yes"))</f>
        <v/>
      </c>
      <c r="N427" s="0" t="str">
        <f aca="false">IF(OR(A427="",H427&lt;&gt;"Completed",L427&lt;&gt;""),"",I427-B427)</f>
        <v/>
      </c>
      <c r="O427" s="0" t="str">
        <f aca="false">IF(A427="","",IFERROR(INDEX(Cleanup_Rules!$Q$6:$Q$8,MATCH(F427,Cleanup_Rules!$P$6:$P$8,0)),""))</f>
        <v/>
      </c>
      <c r="P427" s="0" t="str">
        <f aca="false">IF(OR(N427="",O427=""),"",IF(N427&lt;=O427,"Yes","No"))</f>
        <v/>
      </c>
      <c r="Q427" s="0" t="str">
        <f aca="false">IF(A427="","",MID(IF(NOT(EXACT(TRIM(Raw_Export!C427),D427))," · property","")&amp;IF(NOT(EXACT(TRIM(Raw_Export!E427),E427))," · category","")&amp;IF(NOT(EXACT(TRIM(Raw_Export!F427),F427))," · priority","")&amp;IF(NOT(EXACT(TRIM(Raw_Export!G427),G427))," · vendor","")&amp;IF(NOT(EXACT(TRIM(Raw_Export!H427),H427))," · status","")&amp;IF(ISTEXT(Raw_Export!J427)," · cost was text",""),4,200))</f>
        <v/>
      </c>
      <c r="R427" s="0" t="str">
        <f aca="false">IF(A427="","",IF(OR(LEN(Q427)&gt;0,K427&lt;&gt;"",L427&lt;&gt;""),1,0))</f>
        <v/>
      </c>
    </row>
    <row r="428" customFormat="false" ht="15" hidden="false" customHeight="false" outlineLevel="0" collapsed="false">
      <c r="A428" s="0" t="str">
        <f aca="false">IF(Raw_Export!A428="","",Raw_Export!A428)</f>
        <v/>
      </c>
      <c r="B428" s="35" t="str">
        <f aca="false">IF(A428="","",Raw_Export!B428)</f>
        <v/>
      </c>
      <c r="C428" s="36" t="str">
        <f aca="false">IF(A428="","",DATE(YEAR(B428),MONTH(B428),1))</f>
        <v/>
      </c>
      <c r="D428" s="0" t="str">
        <f aca="false">IF(A428="","",IFERROR(INDEX(Cleanup_Rules!$B$6:$B$60,MATCH(TRIM(LOWER(Raw_Export!C428)),Cleanup_Rules!$A$6:$A$60,0)),"UNMAPPED"))</f>
        <v/>
      </c>
      <c r="E428" s="0" t="str">
        <f aca="false">IF(A428="","",IFERROR(INDEX(Cleanup_Rules!$E$6:$E$60,MATCH(TRIM(LOWER(Raw_Export!E428)),Cleanup_Rules!$D$6:$D$60,0)),"UNMAPPED"))</f>
        <v/>
      </c>
      <c r="F428" s="0" t="str">
        <f aca="false">IF(A428="","",IFERROR(INDEX(Cleanup_Rules!$H$6:$H$60,MATCH(TRIM(LOWER(Raw_Export!F428)),Cleanup_Rules!$G$6:$G$60,0)),"UNMAPPED"))</f>
        <v/>
      </c>
      <c r="G428" s="0" t="str">
        <f aca="false">IF(A428="","",IFERROR(INDEX(Cleanup_Rules!$K$6:$K$60,MATCH(TRIM(LOWER(Raw_Export!G428)),Cleanup_Rules!$J$6:$J$60,0)),"UNMAPPED"))</f>
        <v/>
      </c>
      <c r="H428" s="0" t="str">
        <f aca="false">IF(A428="","",IFERROR(INDEX(Cleanup_Rules!$N$6:$N$60,MATCH(TRIM(LOWER(Raw_Export!H428)),Cleanup_Rules!$M$6:$M$60,0)),"UNMAPPED"))</f>
        <v/>
      </c>
      <c r="I428" s="35" t="str">
        <f aca="false">IF(OR(A428="",Raw_Export!I428=""),"",Raw_Export!I428)</f>
        <v/>
      </c>
      <c r="J428" s="37" t="str">
        <f aca="false">IF(A428="","",IF(Raw_Export!J428="",0,IF(ISNUMBER(Raw_Export!J428),Raw_Export!J428,VALUE(SUBSTITUTE(SUBSTITUTE(Raw_Export!J428,"$",""),",","")))))</f>
        <v/>
      </c>
      <c r="K428" s="0" t="str">
        <f aca="false">IF(A428="","",IF(COUNTIF($A$6:A428,A428)&gt;1,"Duplicate",""))</f>
        <v/>
      </c>
      <c r="L428" s="0" t="str">
        <f aca="false">IF(A428="","",IF(AND(H428="Completed",I428=""),"No completion date",IF(AND(I428&lt;&gt;"",I428&lt;B428),"Completed before created","")))</f>
        <v/>
      </c>
      <c r="M428" s="0" t="str">
        <f aca="false">IF(A428="","",IF(K428="Duplicate","No","Yes"))</f>
        <v/>
      </c>
      <c r="N428" s="0" t="str">
        <f aca="false">IF(OR(A428="",H428&lt;&gt;"Completed",L428&lt;&gt;""),"",I428-B428)</f>
        <v/>
      </c>
      <c r="O428" s="0" t="str">
        <f aca="false">IF(A428="","",IFERROR(INDEX(Cleanup_Rules!$Q$6:$Q$8,MATCH(F428,Cleanup_Rules!$P$6:$P$8,0)),""))</f>
        <v/>
      </c>
      <c r="P428" s="0" t="str">
        <f aca="false">IF(OR(N428="",O428=""),"",IF(N428&lt;=O428,"Yes","No"))</f>
        <v/>
      </c>
      <c r="Q428" s="0" t="str">
        <f aca="false">IF(A428="","",MID(IF(NOT(EXACT(TRIM(Raw_Export!C428),D428))," · property","")&amp;IF(NOT(EXACT(TRIM(Raw_Export!E428),E428))," · category","")&amp;IF(NOT(EXACT(TRIM(Raw_Export!F428),F428))," · priority","")&amp;IF(NOT(EXACT(TRIM(Raw_Export!G428),G428))," · vendor","")&amp;IF(NOT(EXACT(TRIM(Raw_Export!H428),H428))," · status","")&amp;IF(ISTEXT(Raw_Export!J428)," · cost was text",""),4,200))</f>
        <v/>
      </c>
      <c r="R428" s="0" t="str">
        <f aca="false">IF(A428="","",IF(OR(LEN(Q428)&gt;0,K428&lt;&gt;"",L428&lt;&gt;""),1,0))</f>
        <v/>
      </c>
    </row>
    <row r="429" customFormat="false" ht="15" hidden="false" customHeight="false" outlineLevel="0" collapsed="false">
      <c r="A429" s="0" t="str">
        <f aca="false">IF(Raw_Export!A429="","",Raw_Export!A429)</f>
        <v/>
      </c>
      <c r="B429" s="35" t="str">
        <f aca="false">IF(A429="","",Raw_Export!B429)</f>
        <v/>
      </c>
      <c r="C429" s="36" t="str">
        <f aca="false">IF(A429="","",DATE(YEAR(B429),MONTH(B429),1))</f>
        <v/>
      </c>
      <c r="D429" s="0" t="str">
        <f aca="false">IF(A429="","",IFERROR(INDEX(Cleanup_Rules!$B$6:$B$60,MATCH(TRIM(LOWER(Raw_Export!C429)),Cleanup_Rules!$A$6:$A$60,0)),"UNMAPPED"))</f>
        <v/>
      </c>
      <c r="E429" s="0" t="str">
        <f aca="false">IF(A429="","",IFERROR(INDEX(Cleanup_Rules!$E$6:$E$60,MATCH(TRIM(LOWER(Raw_Export!E429)),Cleanup_Rules!$D$6:$D$60,0)),"UNMAPPED"))</f>
        <v/>
      </c>
      <c r="F429" s="0" t="str">
        <f aca="false">IF(A429="","",IFERROR(INDEX(Cleanup_Rules!$H$6:$H$60,MATCH(TRIM(LOWER(Raw_Export!F429)),Cleanup_Rules!$G$6:$G$60,0)),"UNMAPPED"))</f>
        <v/>
      </c>
      <c r="G429" s="0" t="str">
        <f aca="false">IF(A429="","",IFERROR(INDEX(Cleanup_Rules!$K$6:$K$60,MATCH(TRIM(LOWER(Raw_Export!G429)),Cleanup_Rules!$J$6:$J$60,0)),"UNMAPPED"))</f>
        <v/>
      </c>
      <c r="H429" s="0" t="str">
        <f aca="false">IF(A429="","",IFERROR(INDEX(Cleanup_Rules!$N$6:$N$60,MATCH(TRIM(LOWER(Raw_Export!H429)),Cleanup_Rules!$M$6:$M$60,0)),"UNMAPPED"))</f>
        <v/>
      </c>
      <c r="I429" s="35" t="str">
        <f aca="false">IF(OR(A429="",Raw_Export!I429=""),"",Raw_Export!I429)</f>
        <v/>
      </c>
      <c r="J429" s="37" t="str">
        <f aca="false">IF(A429="","",IF(Raw_Export!J429="",0,IF(ISNUMBER(Raw_Export!J429),Raw_Export!J429,VALUE(SUBSTITUTE(SUBSTITUTE(Raw_Export!J429,"$",""),",","")))))</f>
        <v/>
      </c>
      <c r="K429" s="0" t="str">
        <f aca="false">IF(A429="","",IF(COUNTIF($A$6:A429,A429)&gt;1,"Duplicate",""))</f>
        <v/>
      </c>
      <c r="L429" s="0" t="str">
        <f aca="false">IF(A429="","",IF(AND(H429="Completed",I429=""),"No completion date",IF(AND(I429&lt;&gt;"",I429&lt;B429),"Completed before created","")))</f>
        <v/>
      </c>
      <c r="M429" s="0" t="str">
        <f aca="false">IF(A429="","",IF(K429="Duplicate","No","Yes"))</f>
        <v/>
      </c>
      <c r="N429" s="0" t="str">
        <f aca="false">IF(OR(A429="",H429&lt;&gt;"Completed",L429&lt;&gt;""),"",I429-B429)</f>
        <v/>
      </c>
      <c r="O429" s="0" t="str">
        <f aca="false">IF(A429="","",IFERROR(INDEX(Cleanup_Rules!$Q$6:$Q$8,MATCH(F429,Cleanup_Rules!$P$6:$P$8,0)),""))</f>
        <v/>
      </c>
      <c r="P429" s="0" t="str">
        <f aca="false">IF(OR(N429="",O429=""),"",IF(N429&lt;=O429,"Yes","No"))</f>
        <v/>
      </c>
      <c r="Q429" s="0" t="str">
        <f aca="false">IF(A429="","",MID(IF(NOT(EXACT(TRIM(Raw_Export!C429),D429))," · property","")&amp;IF(NOT(EXACT(TRIM(Raw_Export!E429),E429))," · category","")&amp;IF(NOT(EXACT(TRIM(Raw_Export!F429),F429))," · priority","")&amp;IF(NOT(EXACT(TRIM(Raw_Export!G429),G429))," · vendor","")&amp;IF(NOT(EXACT(TRIM(Raw_Export!H429),H429))," · status","")&amp;IF(ISTEXT(Raw_Export!J429)," · cost was text",""),4,200))</f>
        <v/>
      </c>
      <c r="R429" s="0" t="str">
        <f aca="false">IF(A429="","",IF(OR(LEN(Q429)&gt;0,K429&lt;&gt;"",L429&lt;&gt;""),1,0))</f>
        <v/>
      </c>
    </row>
    <row r="430" customFormat="false" ht="15" hidden="false" customHeight="false" outlineLevel="0" collapsed="false">
      <c r="A430" s="0" t="str">
        <f aca="false">IF(Raw_Export!A430="","",Raw_Export!A430)</f>
        <v/>
      </c>
      <c r="B430" s="35" t="str">
        <f aca="false">IF(A430="","",Raw_Export!B430)</f>
        <v/>
      </c>
      <c r="C430" s="36" t="str">
        <f aca="false">IF(A430="","",DATE(YEAR(B430),MONTH(B430),1))</f>
        <v/>
      </c>
      <c r="D430" s="0" t="str">
        <f aca="false">IF(A430="","",IFERROR(INDEX(Cleanup_Rules!$B$6:$B$60,MATCH(TRIM(LOWER(Raw_Export!C430)),Cleanup_Rules!$A$6:$A$60,0)),"UNMAPPED"))</f>
        <v/>
      </c>
      <c r="E430" s="0" t="str">
        <f aca="false">IF(A430="","",IFERROR(INDEX(Cleanup_Rules!$E$6:$E$60,MATCH(TRIM(LOWER(Raw_Export!E430)),Cleanup_Rules!$D$6:$D$60,0)),"UNMAPPED"))</f>
        <v/>
      </c>
      <c r="F430" s="0" t="str">
        <f aca="false">IF(A430="","",IFERROR(INDEX(Cleanup_Rules!$H$6:$H$60,MATCH(TRIM(LOWER(Raw_Export!F430)),Cleanup_Rules!$G$6:$G$60,0)),"UNMAPPED"))</f>
        <v/>
      </c>
      <c r="G430" s="0" t="str">
        <f aca="false">IF(A430="","",IFERROR(INDEX(Cleanup_Rules!$K$6:$K$60,MATCH(TRIM(LOWER(Raw_Export!G430)),Cleanup_Rules!$J$6:$J$60,0)),"UNMAPPED"))</f>
        <v/>
      </c>
      <c r="H430" s="0" t="str">
        <f aca="false">IF(A430="","",IFERROR(INDEX(Cleanup_Rules!$N$6:$N$60,MATCH(TRIM(LOWER(Raw_Export!H430)),Cleanup_Rules!$M$6:$M$60,0)),"UNMAPPED"))</f>
        <v/>
      </c>
      <c r="I430" s="35" t="str">
        <f aca="false">IF(OR(A430="",Raw_Export!I430=""),"",Raw_Export!I430)</f>
        <v/>
      </c>
      <c r="J430" s="37" t="str">
        <f aca="false">IF(A430="","",IF(Raw_Export!J430="",0,IF(ISNUMBER(Raw_Export!J430),Raw_Export!J430,VALUE(SUBSTITUTE(SUBSTITUTE(Raw_Export!J430,"$",""),",","")))))</f>
        <v/>
      </c>
      <c r="K430" s="0" t="str">
        <f aca="false">IF(A430="","",IF(COUNTIF($A$6:A430,A430)&gt;1,"Duplicate",""))</f>
        <v/>
      </c>
      <c r="L430" s="0" t="str">
        <f aca="false">IF(A430="","",IF(AND(H430="Completed",I430=""),"No completion date",IF(AND(I430&lt;&gt;"",I430&lt;B430),"Completed before created","")))</f>
        <v/>
      </c>
      <c r="M430" s="0" t="str">
        <f aca="false">IF(A430="","",IF(K430="Duplicate","No","Yes"))</f>
        <v/>
      </c>
      <c r="N430" s="0" t="str">
        <f aca="false">IF(OR(A430="",H430&lt;&gt;"Completed",L430&lt;&gt;""),"",I430-B430)</f>
        <v/>
      </c>
      <c r="O430" s="0" t="str">
        <f aca="false">IF(A430="","",IFERROR(INDEX(Cleanup_Rules!$Q$6:$Q$8,MATCH(F430,Cleanup_Rules!$P$6:$P$8,0)),""))</f>
        <v/>
      </c>
      <c r="P430" s="0" t="str">
        <f aca="false">IF(OR(N430="",O430=""),"",IF(N430&lt;=O430,"Yes","No"))</f>
        <v/>
      </c>
      <c r="Q430" s="0" t="str">
        <f aca="false">IF(A430="","",MID(IF(NOT(EXACT(TRIM(Raw_Export!C430),D430))," · property","")&amp;IF(NOT(EXACT(TRIM(Raw_Export!E430),E430))," · category","")&amp;IF(NOT(EXACT(TRIM(Raw_Export!F430),F430))," · priority","")&amp;IF(NOT(EXACT(TRIM(Raw_Export!G430),G430))," · vendor","")&amp;IF(NOT(EXACT(TRIM(Raw_Export!H430),H430))," · status","")&amp;IF(ISTEXT(Raw_Export!J430)," · cost was text",""),4,200))</f>
        <v/>
      </c>
      <c r="R430" s="0" t="str">
        <f aca="false">IF(A430="","",IF(OR(LEN(Q430)&gt;0,K430&lt;&gt;"",L430&lt;&gt;""),1,0))</f>
        <v/>
      </c>
    </row>
    <row r="431" customFormat="false" ht="15" hidden="false" customHeight="false" outlineLevel="0" collapsed="false">
      <c r="A431" s="0" t="str">
        <f aca="false">IF(Raw_Export!A431="","",Raw_Export!A431)</f>
        <v/>
      </c>
      <c r="B431" s="35" t="str">
        <f aca="false">IF(A431="","",Raw_Export!B431)</f>
        <v/>
      </c>
      <c r="C431" s="36" t="str">
        <f aca="false">IF(A431="","",DATE(YEAR(B431),MONTH(B431),1))</f>
        <v/>
      </c>
      <c r="D431" s="0" t="str">
        <f aca="false">IF(A431="","",IFERROR(INDEX(Cleanup_Rules!$B$6:$B$60,MATCH(TRIM(LOWER(Raw_Export!C431)),Cleanup_Rules!$A$6:$A$60,0)),"UNMAPPED"))</f>
        <v/>
      </c>
      <c r="E431" s="0" t="str">
        <f aca="false">IF(A431="","",IFERROR(INDEX(Cleanup_Rules!$E$6:$E$60,MATCH(TRIM(LOWER(Raw_Export!E431)),Cleanup_Rules!$D$6:$D$60,0)),"UNMAPPED"))</f>
        <v/>
      </c>
      <c r="F431" s="0" t="str">
        <f aca="false">IF(A431="","",IFERROR(INDEX(Cleanup_Rules!$H$6:$H$60,MATCH(TRIM(LOWER(Raw_Export!F431)),Cleanup_Rules!$G$6:$G$60,0)),"UNMAPPED"))</f>
        <v/>
      </c>
      <c r="G431" s="0" t="str">
        <f aca="false">IF(A431="","",IFERROR(INDEX(Cleanup_Rules!$K$6:$K$60,MATCH(TRIM(LOWER(Raw_Export!G431)),Cleanup_Rules!$J$6:$J$60,0)),"UNMAPPED"))</f>
        <v/>
      </c>
      <c r="H431" s="0" t="str">
        <f aca="false">IF(A431="","",IFERROR(INDEX(Cleanup_Rules!$N$6:$N$60,MATCH(TRIM(LOWER(Raw_Export!H431)),Cleanup_Rules!$M$6:$M$60,0)),"UNMAPPED"))</f>
        <v/>
      </c>
      <c r="I431" s="35" t="str">
        <f aca="false">IF(OR(A431="",Raw_Export!I431=""),"",Raw_Export!I431)</f>
        <v/>
      </c>
      <c r="J431" s="37" t="str">
        <f aca="false">IF(A431="","",IF(Raw_Export!J431="",0,IF(ISNUMBER(Raw_Export!J431),Raw_Export!J431,VALUE(SUBSTITUTE(SUBSTITUTE(Raw_Export!J431,"$",""),",","")))))</f>
        <v/>
      </c>
      <c r="K431" s="0" t="str">
        <f aca="false">IF(A431="","",IF(COUNTIF($A$6:A431,A431)&gt;1,"Duplicate",""))</f>
        <v/>
      </c>
      <c r="L431" s="0" t="str">
        <f aca="false">IF(A431="","",IF(AND(H431="Completed",I431=""),"No completion date",IF(AND(I431&lt;&gt;"",I431&lt;B431),"Completed before created","")))</f>
        <v/>
      </c>
      <c r="M431" s="0" t="str">
        <f aca="false">IF(A431="","",IF(K431="Duplicate","No","Yes"))</f>
        <v/>
      </c>
      <c r="N431" s="0" t="str">
        <f aca="false">IF(OR(A431="",H431&lt;&gt;"Completed",L431&lt;&gt;""),"",I431-B431)</f>
        <v/>
      </c>
      <c r="O431" s="0" t="str">
        <f aca="false">IF(A431="","",IFERROR(INDEX(Cleanup_Rules!$Q$6:$Q$8,MATCH(F431,Cleanup_Rules!$P$6:$P$8,0)),""))</f>
        <v/>
      </c>
      <c r="P431" s="0" t="str">
        <f aca="false">IF(OR(N431="",O431=""),"",IF(N431&lt;=O431,"Yes","No"))</f>
        <v/>
      </c>
      <c r="Q431" s="0" t="str">
        <f aca="false">IF(A431="","",MID(IF(NOT(EXACT(TRIM(Raw_Export!C431),D431))," · property","")&amp;IF(NOT(EXACT(TRIM(Raw_Export!E431),E431))," · category","")&amp;IF(NOT(EXACT(TRIM(Raw_Export!F431),F431))," · priority","")&amp;IF(NOT(EXACT(TRIM(Raw_Export!G431),G431))," · vendor","")&amp;IF(NOT(EXACT(TRIM(Raw_Export!H431),H431))," · status","")&amp;IF(ISTEXT(Raw_Export!J431)," · cost was text",""),4,200))</f>
        <v/>
      </c>
      <c r="R431" s="0" t="str">
        <f aca="false">IF(A431="","",IF(OR(LEN(Q431)&gt;0,K431&lt;&gt;"",L431&lt;&gt;""),1,0))</f>
        <v/>
      </c>
    </row>
    <row r="432" customFormat="false" ht="15" hidden="false" customHeight="false" outlineLevel="0" collapsed="false">
      <c r="A432" s="0" t="str">
        <f aca="false">IF(Raw_Export!A432="","",Raw_Export!A432)</f>
        <v/>
      </c>
      <c r="B432" s="35" t="str">
        <f aca="false">IF(A432="","",Raw_Export!B432)</f>
        <v/>
      </c>
      <c r="C432" s="36" t="str">
        <f aca="false">IF(A432="","",DATE(YEAR(B432),MONTH(B432),1))</f>
        <v/>
      </c>
      <c r="D432" s="0" t="str">
        <f aca="false">IF(A432="","",IFERROR(INDEX(Cleanup_Rules!$B$6:$B$60,MATCH(TRIM(LOWER(Raw_Export!C432)),Cleanup_Rules!$A$6:$A$60,0)),"UNMAPPED"))</f>
        <v/>
      </c>
      <c r="E432" s="0" t="str">
        <f aca="false">IF(A432="","",IFERROR(INDEX(Cleanup_Rules!$E$6:$E$60,MATCH(TRIM(LOWER(Raw_Export!E432)),Cleanup_Rules!$D$6:$D$60,0)),"UNMAPPED"))</f>
        <v/>
      </c>
      <c r="F432" s="0" t="str">
        <f aca="false">IF(A432="","",IFERROR(INDEX(Cleanup_Rules!$H$6:$H$60,MATCH(TRIM(LOWER(Raw_Export!F432)),Cleanup_Rules!$G$6:$G$60,0)),"UNMAPPED"))</f>
        <v/>
      </c>
      <c r="G432" s="0" t="str">
        <f aca="false">IF(A432="","",IFERROR(INDEX(Cleanup_Rules!$K$6:$K$60,MATCH(TRIM(LOWER(Raw_Export!G432)),Cleanup_Rules!$J$6:$J$60,0)),"UNMAPPED"))</f>
        <v/>
      </c>
      <c r="H432" s="0" t="str">
        <f aca="false">IF(A432="","",IFERROR(INDEX(Cleanup_Rules!$N$6:$N$60,MATCH(TRIM(LOWER(Raw_Export!H432)),Cleanup_Rules!$M$6:$M$60,0)),"UNMAPPED"))</f>
        <v/>
      </c>
      <c r="I432" s="35" t="str">
        <f aca="false">IF(OR(A432="",Raw_Export!I432=""),"",Raw_Export!I432)</f>
        <v/>
      </c>
      <c r="J432" s="37" t="str">
        <f aca="false">IF(A432="","",IF(Raw_Export!J432="",0,IF(ISNUMBER(Raw_Export!J432),Raw_Export!J432,VALUE(SUBSTITUTE(SUBSTITUTE(Raw_Export!J432,"$",""),",","")))))</f>
        <v/>
      </c>
      <c r="K432" s="0" t="str">
        <f aca="false">IF(A432="","",IF(COUNTIF($A$6:A432,A432)&gt;1,"Duplicate",""))</f>
        <v/>
      </c>
      <c r="L432" s="0" t="str">
        <f aca="false">IF(A432="","",IF(AND(H432="Completed",I432=""),"No completion date",IF(AND(I432&lt;&gt;"",I432&lt;B432),"Completed before created","")))</f>
        <v/>
      </c>
      <c r="M432" s="0" t="str">
        <f aca="false">IF(A432="","",IF(K432="Duplicate","No","Yes"))</f>
        <v/>
      </c>
      <c r="N432" s="0" t="str">
        <f aca="false">IF(OR(A432="",H432&lt;&gt;"Completed",L432&lt;&gt;""),"",I432-B432)</f>
        <v/>
      </c>
      <c r="O432" s="0" t="str">
        <f aca="false">IF(A432="","",IFERROR(INDEX(Cleanup_Rules!$Q$6:$Q$8,MATCH(F432,Cleanup_Rules!$P$6:$P$8,0)),""))</f>
        <v/>
      </c>
      <c r="P432" s="0" t="str">
        <f aca="false">IF(OR(N432="",O432=""),"",IF(N432&lt;=O432,"Yes","No"))</f>
        <v/>
      </c>
      <c r="Q432" s="0" t="str">
        <f aca="false">IF(A432="","",MID(IF(NOT(EXACT(TRIM(Raw_Export!C432),D432))," · property","")&amp;IF(NOT(EXACT(TRIM(Raw_Export!E432),E432))," · category","")&amp;IF(NOT(EXACT(TRIM(Raw_Export!F432),F432))," · priority","")&amp;IF(NOT(EXACT(TRIM(Raw_Export!G432),G432))," · vendor","")&amp;IF(NOT(EXACT(TRIM(Raw_Export!H432),H432))," · status","")&amp;IF(ISTEXT(Raw_Export!J432)," · cost was text",""),4,200))</f>
        <v/>
      </c>
      <c r="R432" s="0" t="str">
        <f aca="false">IF(A432="","",IF(OR(LEN(Q432)&gt;0,K432&lt;&gt;"",L432&lt;&gt;""),1,0))</f>
        <v/>
      </c>
    </row>
    <row r="433" customFormat="false" ht="15" hidden="false" customHeight="false" outlineLevel="0" collapsed="false">
      <c r="A433" s="0" t="str">
        <f aca="false">IF(Raw_Export!A433="","",Raw_Export!A433)</f>
        <v/>
      </c>
      <c r="B433" s="35" t="str">
        <f aca="false">IF(A433="","",Raw_Export!B433)</f>
        <v/>
      </c>
      <c r="C433" s="36" t="str">
        <f aca="false">IF(A433="","",DATE(YEAR(B433),MONTH(B433),1))</f>
        <v/>
      </c>
      <c r="D433" s="0" t="str">
        <f aca="false">IF(A433="","",IFERROR(INDEX(Cleanup_Rules!$B$6:$B$60,MATCH(TRIM(LOWER(Raw_Export!C433)),Cleanup_Rules!$A$6:$A$60,0)),"UNMAPPED"))</f>
        <v/>
      </c>
      <c r="E433" s="0" t="str">
        <f aca="false">IF(A433="","",IFERROR(INDEX(Cleanup_Rules!$E$6:$E$60,MATCH(TRIM(LOWER(Raw_Export!E433)),Cleanup_Rules!$D$6:$D$60,0)),"UNMAPPED"))</f>
        <v/>
      </c>
      <c r="F433" s="0" t="str">
        <f aca="false">IF(A433="","",IFERROR(INDEX(Cleanup_Rules!$H$6:$H$60,MATCH(TRIM(LOWER(Raw_Export!F433)),Cleanup_Rules!$G$6:$G$60,0)),"UNMAPPED"))</f>
        <v/>
      </c>
      <c r="G433" s="0" t="str">
        <f aca="false">IF(A433="","",IFERROR(INDEX(Cleanup_Rules!$K$6:$K$60,MATCH(TRIM(LOWER(Raw_Export!G433)),Cleanup_Rules!$J$6:$J$60,0)),"UNMAPPED"))</f>
        <v/>
      </c>
      <c r="H433" s="0" t="str">
        <f aca="false">IF(A433="","",IFERROR(INDEX(Cleanup_Rules!$N$6:$N$60,MATCH(TRIM(LOWER(Raw_Export!H433)),Cleanup_Rules!$M$6:$M$60,0)),"UNMAPPED"))</f>
        <v/>
      </c>
      <c r="I433" s="35" t="str">
        <f aca="false">IF(OR(A433="",Raw_Export!I433=""),"",Raw_Export!I433)</f>
        <v/>
      </c>
      <c r="J433" s="37" t="str">
        <f aca="false">IF(A433="","",IF(Raw_Export!J433="",0,IF(ISNUMBER(Raw_Export!J433),Raw_Export!J433,VALUE(SUBSTITUTE(SUBSTITUTE(Raw_Export!J433,"$",""),",","")))))</f>
        <v/>
      </c>
      <c r="K433" s="0" t="str">
        <f aca="false">IF(A433="","",IF(COUNTIF($A$6:A433,A433)&gt;1,"Duplicate",""))</f>
        <v/>
      </c>
      <c r="L433" s="0" t="str">
        <f aca="false">IF(A433="","",IF(AND(H433="Completed",I433=""),"No completion date",IF(AND(I433&lt;&gt;"",I433&lt;B433),"Completed before created","")))</f>
        <v/>
      </c>
      <c r="M433" s="0" t="str">
        <f aca="false">IF(A433="","",IF(K433="Duplicate","No","Yes"))</f>
        <v/>
      </c>
      <c r="N433" s="0" t="str">
        <f aca="false">IF(OR(A433="",H433&lt;&gt;"Completed",L433&lt;&gt;""),"",I433-B433)</f>
        <v/>
      </c>
      <c r="O433" s="0" t="str">
        <f aca="false">IF(A433="","",IFERROR(INDEX(Cleanup_Rules!$Q$6:$Q$8,MATCH(F433,Cleanup_Rules!$P$6:$P$8,0)),""))</f>
        <v/>
      </c>
      <c r="P433" s="0" t="str">
        <f aca="false">IF(OR(N433="",O433=""),"",IF(N433&lt;=O433,"Yes","No"))</f>
        <v/>
      </c>
      <c r="Q433" s="0" t="str">
        <f aca="false">IF(A433="","",MID(IF(NOT(EXACT(TRIM(Raw_Export!C433),D433))," · property","")&amp;IF(NOT(EXACT(TRIM(Raw_Export!E433),E433))," · category","")&amp;IF(NOT(EXACT(TRIM(Raw_Export!F433),F433))," · priority","")&amp;IF(NOT(EXACT(TRIM(Raw_Export!G433),G433))," · vendor","")&amp;IF(NOT(EXACT(TRIM(Raw_Export!H433),H433))," · status","")&amp;IF(ISTEXT(Raw_Export!J433)," · cost was text",""),4,200))</f>
        <v/>
      </c>
      <c r="R433" s="0" t="str">
        <f aca="false">IF(A433="","",IF(OR(LEN(Q433)&gt;0,K433&lt;&gt;"",L433&lt;&gt;""),1,0))</f>
        <v/>
      </c>
    </row>
    <row r="434" customFormat="false" ht="15" hidden="false" customHeight="false" outlineLevel="0" collapsed="false">
      <c r="A434" s="0" t="str">
        <f aca="false">IF(Raw_Export!A434="","",Raw_Export!A434)</f>
        <v/>
      </c>
      <c r="B434" s="35" t="str">
        <f aca="false">IF(A434="","",Raw_Export!B434)</f>
        <v/>
      </c>
      <c r="C434" s="36" t="str">
        <f aca="false">IF(A434="","",DATE(YEAR(B434),MONTH(B434),1))</f>
        <v/>
      </c>
      <c r="D434" s="0" t="str">
        <f aca="false">IF(A434="","",IFERROR(INDEX(Cleanup_Rules!$B$6:$B$60,MATCH(TRIM(LOWER(Raw_Export!C434)),Cleanup_Rules!$A$6:$A$60,0)),"UNMAPPED"))</f>
        <v/>
      </c>
      <c r="E434" s="0" t="str">
        <f aca="false">IF(A434="","",IFERROR(INDEX(Cleanup_Rules!$E$6:$E$60,MATCH(TRIM(LOWER(Raw_Export!E434)),Cleanup_Rules!$D$6:$D$60,0)),"UNMAPPED"))</f>
        <v/>
      </c>
      <c r="F434" s="0" t="str">
        <f aca="false">IF(A434="","",IFERROR(INDEX(Cleanup_Rules!$H$6:$H$60,MATCH(TRIM(LOWER(Raw_Export!F434)),Cleanup_Rules!$G$6:$G$60,0)),"UNMAPPED"))</f>
        <v/>
      </c>
      <c r="G434" s="0" t="str">
        <f aca="false">IF(A434="","",IFERROR(INDEX(Cleanup_Rules!$K$6:$K$60,MATCH(TRIM(LOWER(Raw_Export!G434)),Cleanup_Rules!$J$6:$J$60,0)),"UNMAPPED"))</f>
        <v/>
      </c>
      <c r="H434" s="0" t="str">
        <f aca="false">IF(A434="","",IFERROR(INDEX(Cleanup_Rules!$N$6:$N$60,MATCH(TRIM(LOWER(Raw_Export!H434)),Cleanup_Rules!$M$6:$M$60,0)),"UNMAPPED"))</f>
        <v/>
      </c>
      <c r="I434" s="35" t="str">
        <f aca="false">IF(OR(A434="",Raw_Export!I434=""),"",Raw_Export!I434)</f>
        <v/>
      </c>
      <c r="J434" s="37" t="str">
        <f aca="false">IF(A434="","",IF(Raw_Export!J434="",0,IF(ISNUMBER(Raw_Export!J434),Raw_Export!J434,VALUE(SUBSTITUTE(SUBSTITUTE(Raw_Export!J434,"$",""),",","")))))</f>
        <v/>
      </c>
      <c r="K434" s="0" t="str">
        <f aca="false">IF(A434="","",IF(COUNTIF($A$6:A434,A434)&gt;1,"Duplicate",""))</f>
        <v/>
      </c>
      <c r="L434" s="0" t="str">
        <f aca="false">IF(A434="","",IF(AND(H434="Completed",I434=""),"No completion date",IF(AND(I434&lt;&gt;"",I434&lt;B434),"Completed before created","")))</f>
        <v/>
      </c>
      <c r="M434" s="0" t="str">
        <f aca="false">IF(A434="","",IF(K434="Duplicate","No","Yes"))</f>
        <v/>
      </c>
      <c r="N434" s="0" t="str">
        <f aca="false">IF(OR(A434="",H434&lt;&gt;"Completed",L434&lt;&gt;""),"",I434-B434)</f>
        <v/>
      </c>
      <c r="O434" s="0" t="str">
        <f aca="false">IF(A434="","",IFERROR(INDEX(Cleanup_Rules!$Q$6:$Q$8,MATCH(F434,Cleanup_Rules!$P$6:$P$8,0)),""))</f>
        <v/>
      </c>
      <c r="P434" s="0" t="str">
        <f aca="false">IF(OR(N434="",O434=""),"",IF(N434&lt;=O434,"Yes","No"))</f>
        <v/>
      </c>
      <c r="Q434" s="0" t="str">
        <f aca="false">IF(A434="","",MID(IF(NOT(EXACT(TRIM(Raw_Export!C434),D434))," · property","")&amp;IF(NOT(EXACT(TRIM(Raw_Export!E434),E434))," · category","")&amp;IF(NOT(EXACT(TRIM(Raw_Export!F434),F434))," · priority","")&amp;IF(NOT(EXACT(TRIM(Raw_Export!G434),G434))," · vendor","")&amp;IF(NOT(EXACT(TRIM(Raw_Export!H434),H434))," · status","")&amp;IF(ISTEXT(Raw_Export!J434)," · cost was text",""),4,200))</f>
        <v/>
      </c>
      <c r="R434" s="0" t="str">
        <f aca="false">IF(A434="","",IF(OR(LEN(Q434)&gt;0,K434&lt;&gt;"",L434&lt;&gt;""),1,0))</f>
        <v/>
      </c>
    </row>
    <row r="435" customFormat="false" ht="15" hidden="false" customHeight="false" outlineLevel="0" collapsed="false">
      <c r="A435" s="0" t="str">
        <f aca="false">IF(Raw_Export!A435="","",Raw_Export!A435)</f>
        <v/>
      </c>
      <c r="B435" s="35" t="str">
        <f aca="false">IF(A435="","",Raw_Export!B435)</f>
        <v/>
      </c>
      <c r="C435" s="36" t="str">
        <f aca="false">IF(A435="","",DATE(YEAR(B435),MONTH(B435),1))</f>
        <v/>
      </c>
      <c r="D435" s="0" t="str">
        <f aca="false">IF(A435="","",IFERROR(INDEX(Cleanup_Rules!$B$6:$B$60,MATCH(TRIM(LOWER(Raw_Export!C435)),Cleanup_Rules!$A$6:$A$60,0)),"UNMAPPED"))</f>
        <v/>
      </c>
      <c r="E435" s="0" t="str">
        <f aca="false">IF(A435="","",IFERROR(INDEX(Cleanup_Rules!$E$6:$E$60,MATCH(TRIM(LOWER(Raw_Export!E435)),Cleanup_Rules!$D$6:$D$60,0)),"UNMAPPED"))</f>
        <v/>
      </c>
      <c r="F435" s="0" t="str">
        <f aca="false">IF(A435="","",IFERROR(INDEX(Cleanup_Rules!$H$6:$H$60,MATCH(TRIM(LOWER(Raw_Export!F435)),Cleanup_Rules!$G$6:$G$60,0)),"UNMAPPED"))</f>
        <v/>
      </c>
      <c r="G435" s="0" t="str">
        <f aca="false">IF(A435="","",IFERROR(INDEX(Cleanup_Rules!$K$6:$K$60,MATCH(TRIM(LOWER(Raw_Export!G435)),Cleanup_Rules!$J$6:$J$60,0)),"UNMAPPED"))</f>
        <v/>
      </c>
      <c r="H435" s="0" t="str">
        <f aca="false">IF(A435="","",IFERROR(INDEX(Cleanup_Rules!$N$6:$N$60,MATCH(TRIM(LOWER(Raw_Export!H435)),Cleanup_Rules!$M$6:$M$60,0)),"UNMAPPED"))</f>
        <v/>
      </c>
      <c r="I435" s="35" t="str">
        <f aca="false">IF(OR(A435="",Raw_Export!I435=""),"",Raw_Export!I435)</f>
        <v/>
      </c>
      <c r="J435" s="37" t="str">
        <f aca="false">IF(A435="","",IF(Raw_Export!J435="",0,IF(ISNUMBER(Raw_Export!J435),Raw_Export!J435,VALUE(SUBSTITUTE(SUBSTITUTE(Raw_Export!J435,"$",""),",","")))))</f>
        <v/>
      </c>
      <c r="K435" s="0" t="str">
        <f aca="false">IF(A435="","",IF(COUNTIF($A$6:A435,A435)&gt;1,"Duplicate",""))</f>
        <v/>
      </c>
      <c r="L435" s="0" t="str">
        <f aca="false">IF(A435="","",IF(AND(H435="Completed",I435=""),"No completion date",IF(AND(I435&lt;&gt;"",I435&lt;B435),"Completed before created","")))</f>
        <v/>
      </c>
      <c r="M435" s="0" t="str">
        <f aca="false">IF(A435="","",IF(K435="Duplicate","No","Yes"))</f>
        <v/>
      </c>
      <c r="N435" s="0" t="str">
        <f aca="false">IF(OR(A435="",H435&lt;&gt;"Completed",L435&lt;&gt;""),"",I435-B435)</f>
        <v/>
      </c>
      <c r="O435" s="0" t="str">
        <f aca="false">IF(A435="","",IFERROR(INDEX(Cleanup_Rules!$Q$6:$Q$8,MATCH(F435,Cleanup_Rules!$P$6:$P$8,0)),""))</f>
        <v/>
      </c>
      <c r="P435" s="0" t="str">
        <f aca="false">IF(OR(N435="",O435=""),"",IF(N435&lt;=O435,"Yes","No"))</f>
        <v/>
      </c>
      <c r="Q435" s="0" t="str">
        <f aca="false">IF(A435="","",MID(IF(NOT(EXACT(TRIM(Raw_Export!C435),D435))," · property","")&amp;IF(NOT(EXACT(TRIM(Raw_Export!E435),E435))," · category","")&amp;IF(NOT(EXACT(TRIM(Raw_Export!F435),F435))," · priority","")&amp;IF(NOT(EXACT(TRIM(Raw_Export!G435),G435))," · vendor","")&amp;IF(NOT(EXACT(TRIM(Raw_Export!H435),H435))," · status","")&amp;IF(ISTEXT(Raw_Export!J435)," · cost was text",""),4,200))</f>
        <v/>
      </c>
      <c r="R435" s="0" t="str">
        <f aca="false">IF(A435="","",IF(OR(LEN(Q435)&gt;0,K435&lt;&gt;"",L435&lt;&gt;""),1,0))</f>
        <v/>
      </c>
    </row>
    <row r="436" customFormat="false" ht="15" hidden="false" customHeight="false" outlineLevel="0" collapsed="false">
      <c r="A436" s="0" t="str">
        <f aca="false">IF(Raw_Export!A436="","",Raw_Export!A436)</f>
        <v/>
      </c>
      <c r="B436" s="35" t="str">
        <f aca="false">IF(A436="","",Raw_Export!B436)</f>
        <v/>
      </c>
      <c r="C436" s="36" t="str">
        <f aca="false">IF(A436="","",DATE(YEAR(B436),MONTH(B436),1))</f>
        <v/>
      </c>
      <c r="D436" s="0" t="str">
        <f aca="false">IF(A436="","",IFERROR(INDEX(Cleanup_Rules!$B$6:$B$60,MATCH(TRIM(LOWER(Raw_Export!C436)),Cleanup_Rules!$A$6:$A$60,0)),"UNMAPPED"))</f>
        <v/>
      </c>
      <c r="E436" s="0" t="str">
        <f aca="false">IF(A436="","",IFERROR(INDEX(Cleanup_Rules!$E$6:$E$60,MATCH(TRIM(LOWER(Raw_Export!E436)),Cleanup_Rules!$D$6:$D$60,0)),"UNMAPPED"))</f>
        <v/>
      </c>
      <c r="F436" s="0" t="str">
        <f aca="false">IF(A436="","",IFERROR(INDEX(Cleanup_Rules!$H$6:$H$60,MATCH(TRIM(LOWER(Raw_Export!F436)),Cleanup_Rules!$G$6:$G$60,0)),"UNMAPPED"))</f>
        <v/>
      </c>
      <c r="G436" s="0" t="str">
        <f aca="false">IF(A436="","",IFERROR(INDEX(Cleanup_Rules!$K$6:$K$60,MATCH(TRIM(LOWER(Raw_Export!G436)),Cleanup_Rules!$J$6:$J$60,0)),"UNMAPPED"))</f>
        <v/>
      </c>
      <c r="H436" s="0" t="str">
        <f aca="false">IF(A436="","",IFERROR(INDEX(Cleanup_Rules!$N$6:$N$60,MATCH(TRIM(LOWER(Raw_Export!H436)),Cleanup_Rules!$M$6:$M$60,0)),"UNMAPPED"))</f>
        <v/>
      </c>
      <c r="I436" s="35" t="str">
        <f aca="false">IF(OR(A436="",Raw_Export!I436=""),"",Raw_Export!I436)</f>
        <v/>
      </c>
      <c r="J436" s="37" t="str">
        <f aca="false">IF(A436="","",IF(Raw_Export!J436="",0,IF(ISNUMBER(Raw_Export!J436),Raw_Export!J436,VALUE(SUBSTITUTE(SUBSTITUTE(Raw_Export!J436,"$",""),",","")))))</f>
        <v/>
      </c>
      <c r="K436" s="0" t="str">
        <f aca="false">IF(A436="","",IF(COUNTIF($A$6:A436,A436)&gt;1,"Duplicate",""))</f>
        <v/>
      </c>
      <c r="L436" s="0" t="str">
        <f aca="false">IF(A436="","",IF(AND(H436="Completed",I436=""),"No completion date",IF(AND(I436&lt;&gt;"",I436&lt;B436),"Completed before created","")))</f>
        <v/>
      </c>
      <c r="M436" s="0" t="str">
        <f aca="false">IF(A436="","",IF(K436="Duplicate","No","Yes"))</f>
        <v/>
      </c>
      <c r="N436" s="0" t="str">
        <f aca="false">IF(OR(A436="",H436&lt;&gt;"Completed",L436&lt;&gt;""),"",I436-B436)</f>
        <v/>
      </c>
      <c r="O436" s="0" t="str">
        <f aca="false">IF(A436="","",IFERROR(INDEX(Cleanup_Rules!$Q$6:$Q$8,MATCH(F436,Cleanup_Rules!$P$6:$P$8,0)),""))</f>
        <v/>
      </c>
      <c r="P436" s="0" t="str">
        <f aca="false">IF(OR(N436="",O436=""),"",IF(N436&lt;=O436,"Yes","No"))</f>
        <v/>
      </c>
      <c r="Q436" s="0" t="str">
        <f aca="false">IF(A436="","",MID(IF(NOT(EXACT(TRIM(Raw_Export!C436),D436))," · property","")&amp;IF(NOT(EXACT(TRIM(Raw_Export!E436),E436))," · category","")&amp;IF(NOT(EXACT(TRIM(Raw_Export!F436),F436))," · priority","")&amp;IF(NOT(EXACT(TRIM(Raw_Export!G436),G436))," · vendor","")&amp;IF(NOT(EXACT(TRIM(Raw_Export!H436),H436))," · status","")&amp;IF(ISTEXT(Raw_Export!J436)," · cost was text",""),4,200))</f>
        <v/>
      </c>
      <c r="R436" s="0" t="str">
        <f aca="false">IF(A436="","",IF(OR(LEN(Q436)&gt;0,K436&lt;&gt;"",L436&lt;&gt;""),1,0))</f>
        <v/>
      </c>
    </row>
    <row r="437" customFormat="false" ht="15" hidden="false" customHeight="false" outlineLevel="0" collapsed="false">
      <c r="A437" s="0" t="str">
        <f aca="false">IF(Raw_Export!A437="","",Raw_Export!A437)</f>
        <v/>
      </c>
      <c r="B437" s="35" t="str">
        <f aca="false">IF(A437="","",Raw_Export!B437)</f>
        <v/>
      </c>
      <c r="C437" s="36" t="str">
        <f aca="false">IF(A437="","",DATE(YEAR(B437),MONTH(B437),1))</f>
        <v/>
      </c>
      <c r="D437" s="0" t="str">
        <f aca="false">IF(A437="","",IFERROR(INDEX(Cleanup_Rules!$B$6:$B$60,MATCH(TRIM(LOWER(Raw_Export!C437)),Cleanup_Rules!$A$6:$A$60,0)),"UNMAPPED"))</f>
        <v/>
      </c>
      <c r="E437" s="0" t="str">
        <f aca="false">IF(A437="","",IFERROR(INDEX(Cleanup_Rules!$E$6:$E$60,MATCH(TRIM(LOWER(Raw_Export!E437)),Cleanup_Rules!$D$6:$D$60,0)),"UNMAPPED"))</f>
        <v/>
      </c>
      <c r="F437" s="0" t="str">
        <f aca="false">IF(A437="","",IFERROR(INDEX(Cleanup_Rules!$H$6:$H$60,MATCH(TRIM(LOWER(Raw_Export!F437)),Cleanup_Rules!$G$6:$G$60,0)),"UNMAPPED"))</f>
        <v/>
      </c>
      <c r="G437" s="0" t="str">
        <f aca="false">IF(A437="","",IFERROR(INDEX(Cleanup_Rules!$K$6:$K$60,MATCH(TRIM(LOWER(Raw_Export!G437)),Cleanup_Rules!$J$6:$J$60,0)),"UNMAPPED"))</f>
        <v/>
      </c>
      <c r="H437" s="0" t="str">
        <f aca="false">IF(A437="","",IFERROR(INDEX(Cleanup_Rules!$N$6:$N$60,MATCH(TRIM(LOWER(Raw_Export!H437)),Cleanup_Rules!$M$6:$M$60,0)),"UNMAPPED"))</f>
        <v/>
      </c>
      <c r="I437" s="35" t="str">
        <f aca="false">IF(OR(A437="",Raw_Export!I437=""),"",Raw_Export!I437)</f>
        <v/>
      </c>
      <c r="J437" s="37" t="str">
        <f aca="false">IF(A437="","",IF(Raw_Export!J437="",0,IF(ISNUMBER(Raw_Export!J437),Raw_Export!J437,VALUE(SUBSTITUTE(SUBSTITUTE(Raw_Export!J437,"$",""),",","")))))</f>
        <v/>
      </c>
      <c r="K437" s="0" t="str">
        <f aca="false">IF(A437="","",IF(COUNTIF($A$6:A437,A437)&gt;1,"Duplicate",""))</f>
        <v/>
      </c>
      <c r="L437" s="0" t="str">
        <f aca="false">IF(A437="","",IF(AND(H437="Completed",I437=""),"No completion date",IF(AND(I437&lt;&gt;"",I437&lt;B437),"Completed before created","")))</f>
        <v/>
      </c>
      <c r="M437" s="0" t="str">
        <f aca="false">IF(A437="","",IF(K437="Duplicate","No","Yes"))</f>
        <v/>
      </c>
      <c r="N437" s="0" t="str">
        <f aca="false">IF(OR(A437="",H437&lt;&gt;"Completed",L437&lt;&gt;""),"",I437-B437)</f>
        <v/>
      </c>
      <c r="O437" s="0" t="str">
        <f aca="false">IF(A437="","",IFERROR(INDEX(Cleanup_Rules!$Q$6:$Q$8,MATCH(F437,Cleanup_Rules!$P$6:$P$8,0)),""))</f>
        <v/>
      </c>
      <c r="P437" s="0" t="str">
        <f aca="false">IF(OR(N437="",O437=""),"",IF(N437&lt;=O437,"Yes","No"))</f>
        <v/>
      </c>
      <c r="Q437" s="0" t="str">
        <f aca="false">IF(A437="","",MID(IF(NOT(EXACT(TRIM(Raw_Export!C437),D437))," · property","")&amp;IF(NOT(EXACT(TRIM(Raw_Export!E437),E437))," · category","")&amp;IF(NOT(EXACT(TRIM(Raw_Export!F437),F437))," · priority","")&amp;IF(NOT(EXACT(TRIM(Raw_Export!G437),G437))," · vendor","")&amp;IF(NOT(EXACT(TRIM(Raw_Export!H437),H437))," · status","")&amp;IF(ISTEXT(Raw_Export!J437)," · cost was text",""),4,200))</f>
        <v/>
      </c>
      <c r="R437" s="0" t="str">
        <f aca="false">IF(A437="","",IF(OR(LEN(Q437)&gt;0,K437&lt;&gt;"",L437&lt;&gt;""),1,0))</f>
        <v/>
      </c>
    </row>
    <row r="438" customFormat="false" ht="15" hidden="false" customHeight="false" outlineLevel="0" collapsed="false">
      <c r="A438" s="0" t="str">
        <f aca="false">IF(Raw_Export!A438="","",Raw_Export!A438)</f>
        <v/>
      </c>
      <c r="B438" s="35" t="str">
        <f aca="false">IF(A438="","",Raw_Export!B438)</f>
        <v/>
      </c>
      <c r="C438" s="36" t="str">
        <f aca="false">IF(A438="","",DATE(YEAR(B438),MONTH(B438),1))</f>
        <v/>
      </c>
      <c r="D438" s="0" t="str">
        <f aca="false">IF(A438="","",IFERROR(INDEX(Cleanup_Rules!$B$6:$B$60,MATCH(TRIM(LOWER(Raw_Export!C438)),Cleanup_Rules!$A$6:$A$60,0)),"UNMAPPED"))</f>
        <v/>
      </c>
      <c r="E438" s="0" t="str">
        <f aca="false">IF(A438="","",IFERROR(INDEX(Cleanup_Rules!$E$6:$E$60,MATCH(TRIM(LOWER(Raw_Export!E438)),Cleanup_Rules!$D$6:$D$60,0)),"UNMAPPED"))</f>
        <v/>
      </c>
      <c r="F438" s="0" t="str">
        <f aca="false">IF(A438="","",IFERROR(INDEX(Cleanup_Rules!$H$6:$H$60,MATCH(TRIM(LOWER(Raw_Export!F438)),Cleanup_Rules!$G$6:$G$60,0)),"UNMAPPED"))</f>
        <v/>
      </c>
      <c r="G438" s="0" t="str">
        <f aca="false">IF(A438="","",IFERROR(INDEX(Cleanup_Rules!$K$6:$K$60,MATCH(TRIM(LOWER(Raw_Export!G438)),Cleanup_Rules!$J$6:$J$60,0)),"UNMAPPED"))</f>
        <v/>
      </c>
      <c r="H438" s="0" t="str">
        <f aca="false">IF(A438="","",IFERROR(INDEX(Cleanup_Rules!$N$6:$N$60,MATCH(TRIM(LOWER(Raw_Export!H438)),Cleanup_Rules!$M$6:$M$60,0)),"UNMAPPED"))</f>
        <v/>
      </c>
      <c r="I438" s="35" t="str">
        <f aca="false">IF(OR(A438="",Raw_Export!I438=""),"",Raw_Export!I438)</f>
        <v/>
      </c>
      <c r="J438" s="37" t="str">
        <f aca="false">IF(A438="","",IF(Raw_Export!J438="",0,IF(ISNUMBER(Raw_Export!J438),Raw_Export!J438,VALUE(SUBSTITUTE(SUBSTITUTE(Raw_Export!J438,"$",""),",","")))))</f>
        <v/>
      </c>
      <c r="K438" s="0" t="str">
        <f aca="false">IF(A438="","",IF(COUNTIF($A$6:A438,A438)&gt;1,"Duplicate",""))</f>
        <v/>
      </c>
      <c r="L438" s="0" t="str">
        <f aca="false">IF(A438="","",IF(AND(H438="Completed",I438=""),"No completion date",IF(AND(I438&lt;&gt;"",I438&lt;B438),"Completed before created","")))</f>
        <v/>
      </c>
      <c r="M438" s="0" t="str">
        <f aca="false">IF(A438="","",IF(K438="Duplicate","No","Yes"))</f>
        <v/>
      </c>
      <c r="N438" s="0" t="str">
        <f aca="false">IF(OR(A438="",H438&lt;&gt;"Completed",L438&lt;&gt;""),"",I438-B438)</f>
        <v/>
      </c>
      <c r="O438" s="0" t="str">
        <f aca="false">IF(A438="","",IFERROR(INDEX(Cleanup_Rules!$Q$6:$Q$8,MATCH(F438,Cleanup_Rules!$P$6:$P$8,0)),""))</f>
        <v/>
      </c>
      <c r="P438" s="0" t="str">
        <f aca="false">IF(OR(N438="",O438=""),"",IF(N438&lt;=O438,"Yes","No"))</f>
        <v/>
      </c>
      <c r="Q438" s="0" t="str">
        <f aca="false">IF(A438="","",MID(IF(NOT(EXACT(TRIM(Raw_Export!C438),D438))," · property","")&amp;IF(NOT(EXACT(TRIM(Raw_Export!E438),E438))," · category","")&amp;IF(NOT(EXACT(TRIM(Raw_Export!F438),F438))," · priority","")&amp;IF(NOT(EXACT(TRIM(Raw_Export!G438),G438))," · vendor","")&amp;IF(NOT(EXACT(TRIM(Raw_Export!H438),H438))," · status","")&amp;IF(ISTEXT(Raw_Export!J438)," · cost was text",""),4,200))</f>
        <v/>
      </c>
      <c r="R438" s="0" t="str">
        <f aca="false">IF(A438="","",IF(OR(LEN(Q438)&gt;0,K438&lt;&gt;"",L438&lt;&gt;""),1,0))</f>
        <v/>
      </c>
    </row>
    <row r="439" customFormat="false" ht="15" hidden="false" customHeight="false" outlineLevel="0" collapsed="false">
      <c r="A439" s="0" t="str">
        <f aca="false">IF(Raw_Export!A439="","",Raw_Export!A439)</f>
        <v/>
      </c>
      <c r="B439" s="35" t="str">
        <f aca="false">IF(A439="","",Raw_Export!B439)</f>
        <v/>
      </c>
      <c r="C439" s="36" t="str">
        <f aca="false">IF(A439="","",DATE(YEAR(B439),MONTH(B439),1))</f>
        <v/>
      </c>
      <c r="D439" s="0" t="str">
        <f aca="false">IF(A439="","",IFERROR(INDEX(Cleanup_Rules!$B$6:$B$60,MATCH(TRIM(LOWER(Raw_Export!C439)),Cleanup_Rules!$A$6:$A$60,0)),"UNMAPPED"))</f>
        <v/>
      </c>
      <c r="E439" s="0" t="str">
        <f aca="false">IF(A439="","",IFERROR(INDEX(Cleanup_Rules!$E$6:$E$60,MATCH(TRIM(LOWER(Raw_Export!E439)),Cleanup_Rules!$D$6:$D$60,0)),"UNMAPPED"))</f>
        <v/>
      </c>
      <c r="F439" s="0" t="str">
        <f aca="false">IF(A439="","",IFERROR(INDEX(Cleanup_Rules!$H$6:$H$60,MATCH(TRIM(LOWER(Raw_Export!F439)),Cleanup_Rules!$G$6:$G$60,0)),"UNMAPPED"))</f>
        <v/>
      </c>
      <c r="G439" s="0" t="str">
        <f aca="false">IF(A439="","",IFERROR(INDEX(Cleanup_Rules!$K$6:$K$60,MATCH(TRIM(LOWER(Raw_Export!G439)),Cleanup_Rules!$J$6:$J$60,0)),"UNMAPPED"))</f>
        <v/>
      </c>
      <c r="H439" s="0" t="str">
        <f aca="false">IF(A439="","",IFERROR(INDEX(Cleanup_Rules!$N$6:$N$60,MATCH(TRIM(LOWER(Raw_Export!H439)),Cleanup_Rules!$M$6:$M$60,0)),"UNMAPPED"))</f>
        <v/>
      </c>
      <c r="I439" s="35" t="str">
        <f aca="false">IF(OR(A439="",Raw_Export!I439=""),"",Raw_Export!I439)</f>
        <v/>
      </c>
      <c r="J439" s="37" t="str">
        <f aca="false">IF(A439="","",IF(Raw_Export!J439="",0,IF(ISNUMBER(Raw_Export!J439),Raw_Export!J439,VALUE(SUBSTITUTE(SUBSTITUTE(Raw_Export!J439,"$",""),",","")))))</f>
        <v/>
      </c>
      <c r="K439" s="0" t="str">
        <f aca="false">IF(A439="","",IF(COUNTIF($A$6:A439,A439)&gt;1,"Duplicate",""))</f>
        <v/>
      </c>
      <c r="L439" s="0" t="str">
        <f aca="false">IF(A439="","",IF(AND(H439="Completed",I439=""),"No completion date",IF(AND(I439&lt;&gt;"",I439&lt;B439),"Completed before created","")))</f>
        <v/>
      </c>
      <c r="M439" s="0" t="str">
        <f aca="false">IF(A439="","",IF(K439="Duplicate","No","Yes"))</f>
        <v/>
      </c>
      <c r="N439" s="0" t="str">
        <f aca="false">IF(OR(A439="",H439&lt;&gt;"Completed",L439&lt;&gt;""),"",I439-B439)</f>
        <v/>
      </c>
      <c r="O439" s="0" t="str">
        <f aca="false">IF(A439="","",IFERROR(INDEX(Cleanup_Rules!$Q$6:$Q$8,MATCH(F439,Cleanup_Rules!$P$6:$P$8,0)),""))</f>
        <v/>
      </c>
      <c r="P439" s="0" t="str">
        <f aca="false">IF(OR(N439="",O439=""),"",IF(N439&lt;=O439,"Yes","No"))</f>
        <v/>
      </c>
      <c r="Q439" s="0" t="str">
        <f aca="false">IF(A439="","",MID(IF(NOT(EXACT(TRIM(Raw_Export!C439),D439))," · property","")&amp;IF(NOT(EXACT(TRIM(Raw_Export!E439),E439))," · category","")&amp;IF(NOT(EXACT(TRIM(Raw_Export!F439),F439))," · priority","")&amp;IF(NOT(EXACT(TRIM(Raw_Export!G439),G439))," · vendor","")&amp;IF(NOT(EXACT(TRIM(Raw_Export!H439),H439))," · status","")&amp;IF(ISTEXT(Raw_Export!J439)," · cost was text",""),4,200))</f>
        <v/>
      </c>
      <c r="R439" s="0" t="str">
        <f aca="false">IF(A439="","",IF(OR(LEN(Q439)&gt;0,K439&lt;&gt;"",L439&lt;&gt;""),1,0))</f>
        <v/>
      </c>
    </row>
    <row r="440" customFormat="false" ht="15" hidden="false" customHeight="false" outlineLevel="0" collapsed="false">
      <c r="A440" s="0" t="str">
        <f aca="false">IF(Raw_Export!A440="","",Raw_Export!A440)</f>
        <v/>
      </c>
      <c r="B440" s="35" t="str">
        <f aca="false">IF(A440="","",Raw_Export!B440)</f>
        <v/>
      </c>
      <c r="C440" s="36" t="str">
        <f aca="false">IF(A440="","",DATE(YEAR(B440),MONTH(B440),1))</f>
        <v/>
      </c>
      <c r="D440" s="0" t="str">
        <f aca="false">IF(A440="","",IFERROR(INDEX(Cleanup_Rules!$B$6:$B$60,MATCH(TRIM(LOWER(Raw_Export!C440)),Cleanup_Rules!$A$6:$A$60,0)),"UNMAPPED"))</f>
        <v/>
      </c>
      <c r="E440" s="0" t="str">
        <f aca="false">IF(A440="","",IFERROR(INDEX(Cleanup_Rules!$E$6:$E$60,MATCH(TRIM(LOWER(Raw_Export!E440)),Cleanup_Rules!$D$6:$D$60,0)),"UNMAPPED"))</f>
        <v/>
      </c>
      <c r="F440" s="0" t="str">
        <f aca="false">IF(A440="","",IFERROR(INDEX(Cleanup_Rules!$H$6:$H$60,MATCH(TRIM(LOWER(Raw_Export!F440)),Cleanup_Rules!$G$6:$G$60,0)),"UNMAPPED"))</f>
        <v/>
      </c>
      <c r="G440" s="0" t="str">
        <f aca="false">IF(A440="","",IFERROR(INDEX(Cleanup_Rules!$K$6:$K$60,MATCH(TRIM(LOWER(Raw_Export!G440)),Cleanup_Rules!$J$6:$J$60,0)),"UNMAPPED"))</f>
        <v/>
      </c>
      <c r="H440" s="0" t="str">
        <f aca="false">IF(A440="","",IFERROR(INDEX(Cleanup_Rules!$N$6:$N$60,MATCH(TRIM(LOWER(Raw_Export!H440)),Cleanup_Rules!$M$6:$M$60,0)),"UNMAPPED"))</f>
        <v/>
      </c>
      <c r="I440" s="35" t="str">
        <f aca="false">IF(OR(A440="",Raw_Export!I440=""),"",Raw_Export!I440)</f>
        <v/>
      </c>
      <c r="J440" s="37" t="str">
        <f aca="false">IF(A440="","",IF(Raw_Export!J440="",0,IF(ISNUMBER(Raw_Export!J440),Raw_Export!J440,VALUE(SUBSTITUTE(SUBSTITUTE(Raw_Export!J440,"$",""),",","")))))</f>
        <v/>
      </c>
      <c r="K440" s="0" t="str">
        <f aca="false">IF(A440="","",IF(COUNTIF($A$6:A440,A440)&gt;1,"Duplicate",""))</f>
        <v/>
      </c>
      <c r="L440" s="0" t="str">
        <f aca="false">IF(A440="","",IF(AND(H440="Completed",I440=""),"No completion date",IF(AND(I440&lt;&gt;"",I440&lt;B440),"Completed before created","")))</f>
        <v/>
      </c>
      <c r="M440" s="0" t="str">
        <f aca="false">IF(A440="","",IF(K440="Duplicate","No","Yes"))</f>
        <v/>
      </c>
      <c r="N440" s="0" t="str">
        <f aca="false">IF(OR(A440="",H440&lt;&gt;"Completed",L440&lt;&gt;""),"",I440-B440)</f>
        <v/>
      </c>
      <c r="O440" s="0" t="str">
        <f aca="false">IF(A440="","",IFERROR(INDEX(Cleanup_Rules!$Q$6:$Q$8,MATCH(F440,Cleanup_Rules!$P$6:$P$8,0)),""))</f>
        <v/>
      </c>
      <c r="P440" s="0" t="str">
        <f aca="false">IF(OR(N440="",O440=""),"",IF(N440&lt;=O440,"Yes","No"))</f>
        <v/>
      </c>
      <c r="Q440" s="0" t="str">
        <f aca="false">IF(A440="","",MID(IF(NOT(EXACT(TRIM(Raw_Export!C440),D440))," · property","")&amp;IF(NOT(EXACT(TRIM(Raw_Export!E440),E440))," · category","")&amp;IF(NOT(EXACT(TRIM(Raw_Export!F440),F440))," · priority","")&amp;IF(NOT(EXACT(TRIM(Raw_Export!G440),G440))," · vendor","")&amp;IF(NOT(EXACT(TRIM(Raw_Export!H440),H440))," · status","")&amp;IF(ISTEXT(Raw_Export!J440)," · cost was text",""),4,200))</f>
        <v/>
      </c>
      <c r="R440" s="0" t="str">
        <f aca="false">IF(A440="","",IF(OR(LEN(Q440)&gt;0,K440&lt;&gt;"",L440&lt;&gt;""),1,0))</f>
        <v/>
      </c>
    </row>
    <row r="441" customFormat="false" ht="15" hidden="false" customHeight="false" outlineLevel="0" collapsed="false">
      <c r="A441" s="0" t="str">
        <f aca="false">IF(Raw_Export!A441="","",Raw_Export!A441)</f>
        <v/>
      </c>
      <c r="B441" s="35" t="str">
        <f aca="false">IF(A441="","",Raw_Export!B441)</f>
        <v/>
      </c>
      <c r="C441" s="36" t="str">
        <f aca="false">IF(A441="","",DATE(YEAR(B441),MONTH(B441),1))</f>
        <v/>
      </c>
      <c r="D441" s="0" t="str">
        <f aca="false">IF(A441="","",IFERROR(INDEX(Cleanup_Rules!$B$6:$B$60,MATCH(TRIM(LOWER(Raw_Export!C441)),Cleanup_Rules!$A$6:$A$60,0)),"UNMAPPED"))</f>
        <v/>
      </c>
      <c r="E441" s="0" t="str">
        <f aca="false">IF(A441="","",IFERROR(INDEX(Cleanup_Rules!$E$6:$E$60,MATCH(TRIM(LOWER(Raw_Export!E441)),Cleanup_Rules!$D$6:$D$60,0)),"UNMAPPED"))</f>
        <v/>
      </c>
      <c r="F441" s="0" t="str">
        <f aca="false">IF(A441="","",IFERROR(INDEX(Cleanup_Rules!$H$6:$H$60,MATCH(TRIM(LOWER(Raw_Export!F441)),Cleanup_Rules!$G$6:$G$60,0)),"UNMAPPED"))</f>
        <v/>
      </c>
      <c r="G441" s="0" t="str">
        <f aca="false">IF(A441="","",IFERROR(INDEX(Cleanup_Rules!$K$6:$K$60,MATCH(TRIM(LOWER(Raw_Export!G441)),Cleanup_Rules!$J$6:$J$60,0)),"UNMAPPED"))</f>
        <v/>
      </c>
      <c r="H441" s="0" t="str">
        <f aca="false">IF(A441="","",IFERROR(INDEX(Cleanup_Rules!$N$6:$N$60,MATCH(TRIM(LOWER(Raw_Export!H441)),Cleanup_Rules!$M$6:$M$60,0)),"UNMAPPED"))</f>
        <v/>
      </c>
      <c r="I441" s="35" t="str">
        <f aca="false">IF(OR(A441="",Raw_Export!I441=""),"",Raw_Export!I441)</f>
        <v/>
      </c>
      <c r="J441" s="37" t="str">
        <f aca="false">IF(A441="","",IF(Raw_Export!J441="",0,IF(ISNUMBER(Raw_Export!J441),Raw_Export!J441,VALUE(SUBSTITUTE(SUBSTITUTE(Raw_Export!J441,"$",""),",","")))))</f>
        <v/>
      </c>
      <c r="K441" s="0" t="str">
        <f aca="false">IF(A441="","",IF(COUNTIF($A$6:A441,A441)&gt;1,"Duplicate",""))</f>
        <v/>
      </c>
      <c r="L441" s="0" t="str">
        <f aca="false">IF(A441="","",IF(AND(H441="Completed",I441=""),"No completion date",IF(AND(I441&lt;&gt;"",I441&lt;B441),"Completed before created","")))</f>
        <v/>
      </c>
      <c r="M441" s="0" t="str">
        <f aca="false">IF(A441="","",IF(K441="Duplicate","No","Yes"))</f>
        <v/>
      </c>
      <c r="N441" s="0" t="str">
        <f aca="false">IF(OR(A441="",H441&lt;&gt;"Completed",L441&lt;&gt;""),"",I441-B441)</f>
        <v/>
      </c>
      <c r="O441" s="0" t="str">
        <f aca="false">IF(A441="","",IFERROR(INDEX(Cleanup_Rules!$Q$6:$Q$8,MATCH(F441,Cleanup_Rules!$P$6:$P$8,0)),""))</f>
        <v/>
      </c>
      <c r="P441" s="0" t="str">
        <f aca="false">IF(OR(N441="",O441=""),"",IF(N441&lt;=O441,"Yes","No"))</f>
        <v/>
      </c>
      <c r="Q441" s="0" t="str">
        <f aca="false">IF(A441="","",MID(IF(NOT(EXACT(TRIM(Raw_Export!C441),D441))," · property","")&amp;IF(NOT(EXACT(TRIM(Raw_Export!E441),E441))," · category","")&amp;IF(NOT(EXACT(TRIM(Raw_Export!F441),F441))," · priority","")&amp;IF(NOT(EXACT(TRIM(Raw_Export!G441),G441))," · vendor","")&amp;IF(NOT(EXACT(TRIM(Raw_Export!H441),H441))," · status","")&amp;IF(ISTEXT(Raw_Export!J441)," · cost was text",""),4,200))</f>
        <v/>
      </c>
      <c r="R441" s="0" t="str">
        <f aca="false">IF(A441="","",IF(OR(LEN(Q441)&gt;0,K441&lt;&gt;"",L441&lt;&gt;""),1,0))</f>
        <v/>
      </c>
    </row>
    <row r="442" customFormat="false" ht="15" hidden="false" customHeight="false" outlineLevel="0" collapsed="false">
      <c r="A442" s="0" t="str">
        <f aca="false">IF(Raw_Export!A442="","",Raw_Export!A442)</f>
        <v/>
      </c>
      <c r="B442" s="35" t="str">
        <f aca="false">IF(A442="","",Raw_Export!B442)</f>
        <v/>
      </c>
      <c r="C442" s="36" t="str">
        <f aca="false">IF(A442="","",DATE(YEAR(B442),MONTH(B442),1))</f>
        <v/>
      </c>
      <c r="D442" s="0" t="str">
        <f aca="false">IF(A442="","",IFERROR(INDEX(Cleanup_Rules!$B$6:$B$60,MATCH(TRIM(LOWER(Raw_Export!C442)),Cleanup_Rules!$A$6:$A$60,0)),"UNMAPPED"))</f>
        <v/>
      </c>
      <c r="E442" s="0" t="str">
        <f aca="false">IF(A442="","",IFERROR(INDEX(Cleanup_Rules!$E$6:$E$60,MATCH(TRIM(LOWER(Raw_Export!E442)),Cleanup_Rules!$D$6:$D$60,0)),"UNMAPPED"))</f>
        <v/>
      </c>
      <c r="F442" s="0" t="str">
        <f aca="false">IF(A442="","",IFERROR(INDEX(Cleanup_Rules!$H$6:$H$60,MATCH(TRIM(LOWER(Raw_Export!F442)),Cleanup_Rules!$G$6:$G$60,0)),"UNMAPPED"))</f>
        <v/>
      </c>
      <c r="G442" s="0" t="str">
        <f aca="false">IF(A442="","",IFERROR(INDEX(Cleanup_Rules!$K$6:$K$60,MATCH(TRIM(LOWER(Raw_Export!G442)),Cleanup_Rules!$J$6:$J$60,0)),"UNMAPPED"))</f>
        <v/>
      </c>
      <c r="H442" s="0" t="str">
        <f aca="false">IF(A442="","",IFERROR(INDEX(Cleanup_Rules!$N$6:$N$60,MATCH(TRIM(LOWER(Raw_Export!H442)),Cleanup_Rules!$M$6:$M$60,0)),"UNMAPPED"))</f>
        <v/>
      </c>
      <c r="I442" s="35" t="str">
        <f aca="false">IF(OR(A442="",Raw_Export!I442=""),"",Raw_Export!I442)</f>
        <v/>
      </c>
      <c r="J442" s="37" t="str">
        <f aca="false">IF(A442="","",IF(Raw_Export!J442="",0,IF(ISNUMBER(Raw_Export!J442),Raw_Export!J442,VALUE(SUBSTITUTE(SUBSTITUTE(Raw_Export!J442,"$",""),",","")))))</f>
        <v/>
      </c>
      <c r="K442" s="0" t="str">
        <f aca="false">IF(A442="","",IF(COUNTIF($A$6:A442,A442)&gt;1,"Duplicate",""))</f>
        <v/>
      </c>
      <c r="L442" s="0" t="str">
        <f aca="false">IF(A442="","",IF(AND(H442="Completed",I442=""),"No completion date",IF(AND(I442&lt;&gt;"",I442&lt;B442),"Completed before created","")))</f>
        <v/>
      </c>
      <c r="M442" s="0" t="str">
        <f aca="false">IF(A442="","",IF(K442="Duplicate","No","Yes"))</f>
        <v/>
      </c>
      <c r="N442" s="0" t="str">
        <f aca="false">IF(OR(A442="",H442&lt;&gt;"Completed",L442&lt;&gt;""),"",I442-B442)</f>
        <v/>
      </c>
      <c r="O442" s="0" t="str">
        <f aca="false">IF(A442="","",IFERROR(INDEX(Cleanup_Rules!$Q$6:$Q$8,MATCH(F442,Cleanup_Rules!$P$6:$P$8,0)),""))</f>
        <v/>
      </c>
      <c r="P442" s="0" t="str">
        <f aca="false">IF(OR(N442="",O442=""),"",IF(N442&lt;=O442,"Yes","No"))</f>
        <v/>
      </c>
      <c r="Q442" s="0" t="str">
        <f aca="false">IF(A442="","",MID(IF(NOT(EXACT(TRIM(Raw_Export!C442),D442))," · property","")&amp;IF(NOT(EXACT(TRIM(Raw_Export!E442),E442))," · category","")&amp;IF(NOT(EXACT(TRIM(Raw_Export!F442),F442))," · priority","")&amp;IF(NOT(EXACT(TRIM(Raw_Export!G442),G442))," · vendor","")&amp;IF(NOT(EXACT(TRIM(Raw_Export!H442),H442))," · status","")&amp;IF(ISTEXT(Raw_Export!J442)," · cost was text",""),4,200))</f>
        <v/>
      </c>
      <c r="R442" s="0" t="str">
        <f aca="false">IF(A442="","",IF(OR(LEN(Q442)&gt;0,K442&lt;&gt;"",L442&lt;&gt;""),1,0))</f>
        <v/>
      </c>
    </row>
    <row r="443" customFormat="false" ht="15" hidden="false" customHeight="false" outlineLevel="0" collapsed="false">
      <c r="A443" s="0" t="str">
        <f aca="false">IF(Raw_Export!A443="","",Raw_Export!A443)</f>
        <v/>
      </c>
      <c r="B443" s="35" t="str">
        <f aca="false">IF(A443="","",Raw_Export!B443)</f>
        <v/>
      </c>
      <c r="C443" s="36" t="str">
        <f aca="false">IF(A443="","",DATE(YEAR(B443),MONTH(B443),1))</f>
        <v/>
      </c>
      <c r="D443" s="0" t="str">
        <f aca="false">IF(A443="","",IFERROR(INDEX(Cleanup_Rules!$B$6:$B$60,MATCH(TRIM(LOWER(Raw_Export!C443)),Cleanup_Rules!$A$6:$A$60,0)),"UNMAPPED"))</f>
        <v/>
      </c>
      <c r="E443" s="0" t="str">
        <f aca="false">IF(A443="","",IFERROR(INDEX(Cleanup_Rules!$E$6:$E$60,MATCH(TRIM(LOWER(Raw_Export!E443)),Cleanup_Rules!$D$6:$D$60,0)),"UNMAPPED"))</f>
        <v/>
      </c>
      <c r="F443" s="0" t="str">
        <f aca="false">IF(A443="","",IFERROR(INDEX(Cleanup_Rules!$H$6:$H$60,MATCH(TRIM(LOWER(Raw_Export!F443)),Cleanup_Rules!$G$6:$G$60,0)),"UNMAPPED"))</f>
        <v/>
      </c>
      <c r="G443" s="0" t="str">
        <f aca="false">IF(A443="","",IFERROR(INDEX(Cleanup_Rules!$K$6:$K$60,MATCH(TRIM(LOWER(Raw_Export!G443)),Cleanup_Rules!$J$6:$J$60,0)),"UNMAPPED"))</f>
        <v/>
      </c>
      <c r="H443" s="0" t="str">
        <f aca="false">IF(A443="","",IFERROR(INDEX(Cleanup_Rules!$N$6:$N$60,MATCH(TRIM(LOWER(Raw_Export!H443)),Cleanup_Rules!$M$6:$M$60,0)),"UNMAPPED"))</f>
        <v/>
      </c>
      <c r="I443" s="35" t="str">
        <f aca="false">IF(OR(A443="",Raw_Export!I443=""),"",Raw_Export!I443)</f>
        <v/>
      </c>
      <c r="J443" s="37" t="str">
        <f aca="false">IF(A443="","",IF(Raw_Export!J443="",0,IF(ISNUMBER(Raw_Export!J443),Raw_Export!J443,VALUE(SUBSTITUTE(SUBSTITUTE(Raw_Export!J443,"$",""),",","")))))</f>
        <v/>
      </c>
      <c r="K443" s="0" t="str">
        <f aca="false">IF(A443="","",IF(COUNTIF($A$6:A443,A443)&gt;1,"Duplicate",""))</f>
        <v/>
      </c>
      <c r="L443" s="0" t="str">
        <f aca="false">IF(A443="","",IF(AND(H443="Completed",I443=""),"No completion date",IF(AND(I443&lt;&gt;"",I443&lt;B443),"Completed before created","")))</f>
        <v/>
      </c>
      <c r="M443" s="0" t="str">
        <f aca="false">IF(A443="","",IF(K443="Duplicate","No","Yes"))</f>
        <v/>
      </c>
      <c r="N443" s="0" t="str">
        <f aca="false">IF(OR(A443="",H443&lt;&gt;"Completed",L443&lt;&gt;""),"",I443-B443)</f>
        <v/>
      </c>
      <c r="O443" s="0" t="str">
        <f aca="false">IF(A443="","",IFERROR(INDEX(Cleanup_Rules!$Q$6:$Q$8,MATCH(F443,Cleanup_Rules!$P$6:$P$8,0)),""))</f>
        <v/>
      </c>
      <c r="P443" s="0" t="str">
        <f aca="false">IF(OR(N443="",O443=""),"",IF(N443&lt;=O443,"Yes","No"))</f>
        <v/>
      </c>
      <c r="Q443" s="0" t="str">
        <f aca="false">IF(A443="","",MID(IF(NOT(EXACT(TRIM(Raw_Export!C443),D443))," · property","")&amp;IF(NOT(EXACT(TRIM(Raw_Export!E443),E443))," · category","")&amp;IF(NOT(EXACT(TRIM(Raw_Export!F443),F443))," · priority","")&amp;IF(NOT(EXACT(TRIM(Raw_Export!G443),G443))," · vendor","")&amp;IF(NOT(EXACT(TRIM(Raw_Export!H443),H443))," · status","")&amp;IF(ISTEXT(Raw_Export!J443)," · cost was text",""),4,200))</f>
        <v/>
      </c>
      <c r="R443" s="0" t="str">
        <f aca="false">IF(A443="","",IF(OR(LEN(Q443)&gt;0,K443&lt;&gt;"",L443&lt;&gt;""),1,0))</f>
        <v/>
      </c>
    </row>
    <row r="444" customFormat="false" ht="15" hidden="false" customHeight="false" outlineLevel="0" collapsed="false">
      <c r="A444" s="0" t="str">
        <f aca="false">IF(Raw_Export!A444="","",Raw_Export!A444)</f>
        <v/>
      </c>
      <c r="B444" s="35" t="str">
        <f aca="false">IF(A444="","",Raw_Export!B444)</f>
        <v/>
      </c>
      <c r="C444" s="36" t="str">
        <f aca="false">IF(A444="","",DATE(YEAR(B444),MONTH(B444),1))</f>
        <v/>
      </c>
      <c r="D444" s="0" t="str">
        <f aca="false">IF(A444="","",IFERROR(INDEX(Cleanup_Rules!$B$6:$B$60,MATCH(TRIM(LOWER(Raw_Export!C444)),Cleanup_Rules!$A$6:$A$60,0)),"UNMAPPED"))</f>
        <v/>
      </c>
      <c r="E444" s="0" t="str">
        <f aca="false">IF(A444="","",IFERROR(INDEX(Cleanup_Rules!$E$6:$E$60,MATCH(TRIM(LOWER(Raw_Export!E444)),Cleanup_Rules!$D$6:$D$60,0)),"UNMAPPED"))</f>
        <v/>
      </c>
      <c r="F444" s="0" t="str">
        <f aca="false">IF(A444="","",IFERROR(INDEX(Cleanup_Rules!$H$6:$H$60,MATCH(TRIM(LOWER(Raw_Export!F444)),Cleanup_Rules!$G$6:$G$60,0)),"UNMAPPED"))</f>
        <v/>
      </c>
      <c r="G444" s="0" t="str">
        <f aca="false">IF(A444="","",IFERROR(INDEX(Cleanup_Rules!$K$6:$K$60,MATCH(TRIM(LOWER(Raw_Export!G444)),Cleanup_Rules!$J$6:$J$60,0)),"UNMAPPED"))</f>
        <v/>
      </c>
      <c r="H444" s="0" t="str">
        <f aca="false">IF(A444="","",IFERROR(INDEX(Cleanup_Rules!$N$6:$N$60,MATCH(TRIM(LOWER(Raw_Export!H444)),Cleanup_Rules!$M$6:$M$60,0)),"UNMAPPED"))</f>
        <v/>
      </c>
      <c r="I444" s="35" t="str">
        <f aca="false">IF(OR(A444="",Raw_Export!I444=""),"",Raw_Export!I444)</f>
        <v/>
      </c>
      <c r="J444" s="37" t="str">
        <f aca="false">IF(A444="","",IF(Raw_Export!J444="",0,IF(ISNUMBER(Raw_Export!J444),Raw_Export!J444,VALUE(SUBSTITUTE(SUBSTITUTE(Raw_Export!J444,"$",""),",","")))))</f>
        <v/>
      </c>
      <c r="K444" s="0" t="str">
        <f aca="false">IF(A444="","",IF(COUNTIF($A$6:A444,A444)&gt;1,"Duplicate",""))</f>
        <v/>
      </c>
      <c r="L444" s="0" t="str">
        <f aca="false">IF(A444="","",IF(AND(H444="Completed",I444=""),"No completion date",IF(AND(I444&lt;&gt;"",I444&lt;B444),"Completed before created","")))</f>
        <v/>
      </c>
      <c r="M444" s="0" t="str">
        <f aca="false">IF(A444="","",IF(K444="Duplicate","No","Yes"))</f>
        <v/>
      </c>
      <c r="N444" s="0" t="str">
        <f aca="false">IF(OR(A444="",H444&lt;&gt;"Completed",L444&lt;&gt;""),"",I444-B444)</f>
        <v/>
      </c>
      <c r="O444" s="0" t="str">
        <f aca="false">IF(A444="","",IFERROR(INDEX(Cleanup_Rules!$Q$6:$Q$8,MATCH(F444,Cleanup_Rules!$P$6:$P$8,0)),""))</f>
        <v/>
      </c>
      <c r="P444" s="0" t="str">
        <f aca="false">IF(OR(N444="",O444=""),"",IF(N444&lt;=O444,"Yes","No"))</f>
        <v/>
      </c>
      <c r="Q444" s="0" t="str">
        <f aca="false">IF(A444="","",MID(IF(NOT(EXACT(TRIM(Raw_Export!C444),D444))," · property","")&amp;IF(NOT(EXACT(TRIM(Raw_Export!E444),E444))," · category","")&amp;IF(NOT(EXACT(TRIM(Raw_Export!F444),F444))," · priority","")&amp;IF(NOT(EXACT(TRIM(Raw_Export!G444),G444))," · vendor","")&amp;IF(NOT(EXACT(TRIM(Raw_Export!H444),H444))," · status","")&amp;IF(ISTEXT(Raw_Export!J444)," · cost was text",""),4,200))</f>
        <v/>
      </c>
      <c r="R444" s="0" t="str">
        <f aca="false">IF(A444="","",IF(OR(LEN(Q444)&gt;0,K444&lt;&gt;"",L444&lt;&gt;""),1,0))</f>
        <v/>
      </c>
    </row>
    <row r="445" customFormat="false" ht="15" hidden="false" customHeight="false" outlineLevel="0" collapsed="false">
      <c r="A445" s="0" t="str">
        <f aca="false">IF(Raw_Export!A445="","",Raw_Export!A445)</f>
        <v/>
      </c>
      <c r="B445" s="35" t="str">
        <f aca="false">IF(A445="","",Raw_Export!B445)</f>
        <v/>
      </c>
      <c r="C445" s="36" t="str">
        <f aca="false">IF(A445="","",DATE(YEAR(B445),MONTH(B445),1))</f>
        <v/>
      </c>
      <c r="D445" s="0" t="str">
        <f aca="false">IF(A445="","",IFERROR(INDEX(Cleanup_Rules!$B$6:$B$60,MATCH(TRIM(LOWER(Raw_Export!C445)),Cleanup_Rules!$A$6:$A$60,0)),"UNMAPPED"))</f>
        <v/>
      </c>
      <c r="E445" s="0" t="str">
        <f aca="false">IF(A445="","",IFERROR(INDEX(Cleanup_Rules!$E$6:$E$60,MATCH(TRIM(LOWER(Raw_Export!E445)),Cleanup_Rules!$D$6:$D$60,0)),"UNMAPPED"))</f>
        <v/>
      </c>
      <c r="F445" s="0" t="str">
        <f aca="false">IF(A445="","",IFERROR(INDEX(Cleanup_Rules!$H$6:$H$60,MATCH(TRIM(LOWER(Raw_Export!F445)),Cleanup_Rules!$G$6:$G$60,0)),"UNMAPPED"))</f>
        <v/>
      </c>
      <c r="G445" s="0" t="str">
        <f aca="false">IF(A445="","",IFERROR(INDEX(Cleanup_Rules!$K$6:$K$60,MATCH(TRIM(LOWER(Raw_Export!G445)),Cleanup_Rules!$J$6:$J$60,0)),"UNMAPPED"))</f>
        <v/>
      </c>
      <c r="H445" s="0" t="str">
        <f aca="false">IF(A445="","",IFERROR(INDEX(Cleanup_Rules!$N$6:$N$60,MATCH(TRIM(LOWER(Raw_Export!H445)),Cleanup_Rules!$M$6:$M$60,0)),"UNMAPPED"))</f>
        <v/>
      </c>
      <c r="I445" s="35" t="str">
        <f aca="false">IF(OR(A445="",Raw_Export!I445=""),"",Raw_Export!I445)</f>
        <v/>
      </c>
      <c r="J445" s="37" t="str">
        <f aca="false">IF(A445="","",IF(Raw_Export!J445="",0,IF(ISNUMBER(Raw_Export!J445),Raw_Export!J445,VALUE(SUBSTITUTE(SUBSTITUTE(Raw_Export!J445,"$",""),",","")))))</f>
        <v/>
      </c>
      <c r="K445" s="0" t="str">
        <f aca="false">IF(A445="","",IF(COUNTIF($A$6:A445,A445)&gt;1,"Duplicate",""))</f>
        <v/>
      </c>
      <c r="L445" s="0" t="str">
        <f aca="false">IF(A445="","",IF(AND(H445="Completed",I445=""),"No completion date",IF(AND(I445&lt;&gt;"",I445&lt;B445),"Completed before created","")))</f>
        <v/>
      </c>
      <c r="M445" s="0" t="str">
        <f aca="false">IF(A445="","",IF(K445="Duplicate","No","Yes"))</f>
        <v/>
      </c>
      <c r="N445" s="0" t="str">
        <f aca="false">IF(OR(A445="",H445&lt;&gt;"Completed",L445&lt;&gt;""),"",I445-B445)</f>
        <v/>
      </c>
      <c r="O445" s="0" t="str">
        <f aca="false">IF(A445="","",IFERROR(INDEX(Cleanup_Rules!$Q$6:$Q$8,MATCH(F445,Cleanup_Rules!$P$6:$P$8,0)),""))</f>
        <v/>
      </c>
      <c r="P445" s="0" t="str">
        <f aca="false">IF(OR(N445="",O445=""),"",IF(N445&lt;=O445,"Yes","No"))</f>
        <v/>
      </c>
      <c r="Q445" s="0" t="str">
        <f aca="false">IF(A445="","",MID(IF(NOT(EXACT(TRIM(Raw_Export!C445),D445))," · property","")&amp;IF(NOT(EXACT(TRIM(Raw_Export!E445),E445))," · category","")&amp;IF(NOT(EXACT(TRIM(Raw_Export!F445),F445))," · priority","")&amp;IF(NOT(EXACT(TRIM(Raw_Export!G445),G445))," · vendor","")&amp;IF(NOT(EXACT(TRIM(Raw_Export!H445),H445))," · status","")&amp;IF(ISTEXT(Raw_Export!J445)," · cost was text",""),4,200))</f>
        <v/>
      </c>
      <c r="R445" s="0" t="str">
        <f aca="false">IF(A445="","",IF(OR(LEN(Q445)&gt;0,K445&lt;&gt;"",L445&lt;&gt;""),1,0))</f>
        <v/>
      </c>
    </row>
    <row r="446" customFormat="false" ht="15" hidden="false" customHeight="false" outlineLevel="0" collapsed="false">
      <c r="A446" s="0" t="str">
        <f aca="false">IF(Raw_Export!A446="","",Raw_Export!A446)</f>
        <v/>
      </c>
      <c r="B446" s="35" t="str">
        <f aca="false">IF(A446="","",Raw_Export!B446)</f>
        <v/>
      </c>
      <c r="C446" s="36" t="str">
        <f aca="false">IF(A446="","",DATE(YEAR(B446),MONTH(B446),1))</f>
        <v/>
      </c>
      <c r="D446" s="0" t="str">
        <f aca="false">IF(A446="","",IFERROR(INDEX(Cleanup_Rules!$B$6:$B$60,MATCH(TRIM(LOWER(Raw_Export!C446)),Cleanup_Rules!$A$6:$A$60,0)),"UNMAPPED"))</f>
        <v/>
      </c>
      <c r="E446" s="0" t="str">
        <f aca="false">IF(A446="","",IFERROR(INDEX(Cleanup_Rules!$E$6:$E$60,MATCH(TRIM(LOWER(Raw_Export!E446)),Cleanup_Rules!$D$6:$D$60,0)),"UNMAPPED"))</f>
        <v/>
      </c>
      <c r="F446" s="0" t="str">
        <f aca="false">IF(A446="","",IFERROR(INDEX(Cleanup_Rules!$H$6:$H$60,MATCH(TRIM(LOWER(Raw_Export!F446)),Cleanup_Rules!$G$6:$G$60,0)),"UNMAPPED"))</f>
        <v/>
      </c>
      <c r="G446" s="0" t="str">
        <f aca="false">IF(A446="","",IFERROR(INDEX(Cleanup_Rules!$K$6:$K$60,MATCH(TRIM(LOWER(Raw_Export!G446)),Cleanup_Rules!$J$6:$J$60,0)),"UNMAPPED"))</f>
        <v/>
      </c>
      <c r="H446" s="0" t="str">
        <f aca="false">IF(A446="","",IFERROR(INDEX(Cleanup_Rules!$N$6:$N$60,MATCH(TRIM(LOWER(Raw_Export!H446)),Cleanup_Rules!$M$6:$M$60,0)),"UNMAPPED"))</f>
        <v/>
      </c>
      <c r="I446" s="35" t="str">
        <f aca="false">IF(OR(A446="",Raw_Export!I446=""),"",Raw_Export!I446)</f>
        <v/>
      </c>
      <c r="J446" s="37" t="str">
        <f aca="false">IF(A446="","",IF(Raw_Export!J446="",0,IF(ISNUMBER(Raw_Export!J446),Raw_Export!J446,VALUE(SUBSTITUTE(SUBSTITUTE(Raw_Export!J446,"$",""),",","")))))</f>
        <v/>
      </c>
      <c r="K446" s="0" t="str">
        <f aca="false">IF(A446="","",IF(COUNTIF($A$6:A446,A446)&gt;1,"Duplicate",""))</f>
        <v/>
      </c>
      <c r="L446" s="0" t="str">
        <f aca="false">IF(A446="","",IF(AND(H446="Completed",I446=""),"No completion date",IF(AND(I446&lt;&gt;"",I446&lt;B446),"Completed before created","")))</f>
        <v/>
      </c>
      <c r="M446" s="0" t="str">
        <f aca="false">IF(A446="","",IF(K446="Duplicate","No","Yes"))</f>
        <v/>
      </c>
      <c r="N446" s="0" t="str">
        <f aca="false">IF(OR(A446="",H446&lt;&gt;"Completed",L446&lt;&gt;""),"",I446-B446)</f>
        <v/>
      </c>
      <c r="O446" s="0" t="str">
        <f aca="false">IF(A446="","",IFERROR(INDEX(Cleanup_Rules!$Q$6:$Q$8,MATCH(F446,Cleanup_Rules!$P$6:$P$8,0)),""))</f>
        <v/>
      </c>
      <c r="P446" s="0" t="str">
        <f aca="false">IF(OR(N446="",O446=""),"",IF(N446&lt;=O446,"Yes","No"))</f>
        <v/>
      </c>
      <c r="Q446" s="0" t="str">
        <f aca="false">IF(A446="","",MID(IF(NOT(EXACT(TRIM(Raw_Export!C446),D446))," · property","")&amp;IF(NOT(EXACT(TRIM(Raw_Export!E446),E446))," · category","")&amp;IF(NOT(EXACT(TRIM(Raw_Export!F446),F446))," · priority","")&amp;IF(NOT(EXACT(TRIM(Raw_Export!G446),G446))," · vendor","")&amp;IF(NOT(EXACT(TRIM(Raw_Export!H446),H446))," · status","")&amp;IF(ISTEXT(Raw_Export!J446)," · cost was text",""),4,200))</f>
        <v/>
      </c>
      <c r="R446" s="0" t="str">
        <f aca="false">IF(A446="","",IF(OR(LEN(Q446)&gt;0,K446&lt;&gt;"",L446&lt;&gt;""),1,0))</f>
        <v/>
      </c>
    </row>
    <row r="447" customFormat="false" ht="15" hidden="false" customHeight="false" outlineLevel="0" collapsed="false">
      <c r="A447" s="0" t="str">
        <f aca="false">IF(Raw_Export!A447="","",Raw_Export!A447)</f>
        <v/>
      </c>
      <c r="B447" s="35" t="str">
        <f aca="false">IF(A447="","",Raw_Export!B447)</f>
        <v/>
      </c>
      <c r="C447" s="36" t="str">
        <f aca="false">IF(A447="","",DATE(YEAR(B447),MONTH(B447),1))</f>
        <v/>
      </c>
      <c r="D447" s="0" t="str">
        <f aca="false">IF(A447="","",IFERROR(INDEX(Cleanup_Rules!$B$6:$B$60,MATCH(TRIM(LOWER(Raw_Export!C447)),Cleanup_Rules!$A$6:$A$60,0)),"UNMAPPED"))</f>
        <v/>
      </c>
      <c r="E447" s="0" t="str">
        <f aca="false">IF(A447="","",IFERROR(INDEX(Cleanup_Rules!$E$6:$E$60,MATCH(TRIM(LOWER(Raw_Export!E447)),Cleanup_Rules!$D$6:$D$60,0)),"UNMAPPED"))</f>
        <v/>
      </c>
      <c r="F447" s="0" t="str">
        <f aca="false">IF(A447="","",IFERROR(INDEX(Cleanup_Rules!$H$6:$H$60,MATCH(TRIM(LOWER(Raw_Export!F447)),Cleanup_Rules!$G$6:$G$60,0)),"UNMAPPED"))</f>
        <v/>
      </c>
      <c r="G447" s="0" t="str">
        <f aca="false">IF(A447="","",IFERROR(INDEX(Cleanup_Rules!$K$6:$K$60,MATCH(TRIM(LOWER(Raw_Export!G447)),Cleanup_Rules!$J$6:$J$60,0)),"UNMAPPED"))</f>
        <v/>
      </c>
      <c r="H447" s="0" t="str">
        <f aca="false">IF(A447="","",IFERROR(INDEX(Cleanup_Rules!$N$6:$N$60,MATCH(TRIM(LOWER(Raw_Export!H447)),Cleanup_Rules!$M$6:$M$60,0)),"UNMAPPED"))</f>
        <v/>
      </c>
      <c r="I447" s="35" t="str">
        <f aca="false">IF(OR(A447="",Raw_Export!I447=""),"",Raw_Export!I447)</f>
        <v/>
      </c>
      <c r="J447" s="37" t="str">
        <f aca="false">IF(A447="","",IF(Raw_Export!J447="",0,IF(ISNUMBER(Raw_Export!J447),Raw_Export!J447,VALUE(SUBSTITUTE(SUBSTITUTE(Raw_Export!J447,"$",""),",","")))))</f>
        <v/>
      </c>
      <c r="K447" s="0" t="str">
        <f aca="false">IF(A447="","",IF(COUNTIF($A$6:A447,A447)&gt;1,"Duplicate",""))</f>
        <v/>
      </c>
      <c r="L447" s="0" t="str">
        <f aca="false">IF(A447="","",IF(AND(H447="Completed",I447=""),"No completion date",IF(AND(I447&lt;&gt;"",I447&lt;B447),"Completed before created","")))</f>
        <v/>
      </c>
      <c r="M447" s="0" t="str">
        <f aca="false">IF(A447="","",IF(K447="Duplicate","No","Yes"))</f>
        <v/>
      </c>
      <c r="N447" s="0" t="str">
        <f aca="false">IF(OR(A447="",H447&lt;&gt;"Completed",L447&lt;&gt;""),"",I447-B447)</f>
        <v/>
      </c>
      <c r="O447" s="0" t="str">
        <f aca="false">IF(A447="","",IFERROR(INDEX(Cleanup_Rules!$Q$6:$Q$8,MATCH(F447,Cleanup_Rules!$P$6:$P$8,0)),""))</f>
        <v/>
      </c>
      <c r="P447" s="0" t="str">
        <f aca="false">IF(OR(N447="",O447=""),"",IF(N447&lt;=O447,"Yes","No"))</f>
        <v/>
      </c>
      <c r="Q447" s="0" t="str">
        <f aca="false">IF(A447="","",MID(IF(NOT(EXACT(TRIM(Raw_Export!C447),D447))," · property","")&amp;IF(NOT(EXACT(TRIM(Raw_Export!E447),E447))," · category","")&amp;IF(NOT(EXACT(TRIM(Raw_Export!F447),F447))," · priority","")&amp;IF(NOT(EXACT(TRIM(Raw_Export!G447),G447))," · vendor","")&amp;IF(NOT(EXACT(TRIM(Raw_Export!H447),H447))," · status","")&amp;IF(ISTEXT(Raw_Export!J447)," · cost was text",""),4,200))</f>
        <v/>
      </c>
      <c r="R447" s="0" t="str">
        <f aca="false">IF(A447="","",IF(OR(LEN(Q447)&gt;0,K447&lt;&gt;"",L447&lt;&gt;""),1,0))</f>
        <v/>
      </c>
    </row>
    <row r="448" customFormat="false" ht="15" hidden="false" customHeight="false" outlineLevel="0" collapsed="false">
      <c r="A448" s="0" t="str">
        <f aca="false">IF(Raw_Export!A448="","",Raw_Export!A448)</f>
        <v/>
      </c>
      <c r="B448" s="35" t="str">
        <f aca="false">IF(A448="","",Raw_Export!B448)</f>
        <v/>
      </c>
      <c r="C448" s="36" t="str">
        <f aca="false">IF(A448="","",DATE(YEAR(B448),MONTH(B448),1))</f>
        <v/>
      </c>
      <c r="D448" s="0" t="str">
        <f aca="false">IF(A448="","",IFERROR(INDEX(Cleanup_Rules!$B$6:$B$60,MATCH(TRIM(LOWER(Raw_Export!C448)),Cleanup_Rules!$A$6:$A$60,0)),"UNMAPPED"))</f>
        <v/>
      </c>
      <c r="E448" s="0" t="str">
        <f aca="false">IF(A448="","",IFERROR(INDEX(Cleanup_Rules!$E$6:$E$60,MATCH(TRIM(LOWER(Raw_Export!E448)),Cleanup_Rules!$D$6:$D$60,0)),"UNMAPPED"))</f>
        <v/>
      </c>
      <c r="F448" s="0" t="str">
        <f aca="false">IF(A448="","",IFERROR(INDEX(Cleanup_Rules!$H$6:$H$60,MATCH(TRIM(LOWER(Raw_Export!F448)),Cleanup_Rules!$G$6:$G$60,0)),"UNMAPPED"))</f>
        <v/>
      </c>
      <c r="G448" s="0" t="str">
        <f aca="false">IF(A448="","",IFERROR(INDEX(Cleanup_Rules!$K$6:$K$60,MATCH(TRIM(LOWER(Raw_Export!G448)),Cleanup_Rules!$J$6:$J$60,0)),"UNMAPPED"))</f>
        <v/>
      </c>
      <c r="H448" s="0" t="str">
        <f aca="false">IF(A448="","",IFERROR(INDEX(Cleanup_Rules!$N$6:$N$60,MATCH(TRIM(LOWER(Raw_Export!H448)),Cleanup_Rules!$M$6:$M$60,0)),"UNMAPPED"))</f>
        <v/>
      </c>
      <c r="I448" s="35" t="str">
        <f aca="false">IF(OR(A448="",Raw_Export!I448=""),"",Raw_Export!I448)</f>
        <v/>
      </c>
      <c r="J448" s="37" t="str">
        <f aca="false">IF(A448="","",IF(Raw_Export!J448="",0,IF(ISNUMBER(Raw_Export!J448),Raw_Export!J448,VALUE(SUBSTITUTE(SUBSTITUTE(Raw_Export!J448,"$",""),",","")))))</f>
        <v/>
      </c>
      <c r="K448" s="0" t="str">
        <f aca="false">IF(A448="","",IF(COUNTIF($A$6:A448,A448)&gt;1,"Duplicate",""))</f>
        <v/>
      </c>
      <c r="L448" s="0" t="str">
        <f aca="false">IF(A448="","",IF(AND(H448="Completed",I448=""),"No completion date",IF(AND(I448&lt;&gt;"",I448&lt;B448),"Completed before created","")))</f>
        <v/>
      </c>
      <c r="M448" s="0" t="str">
        <f aca="false">IF(A448="","",IF(K448="Duplicate","No","Yes"))</f>
        <v/>
      </c>
      <c r="N448" s="0" t="str">
        <f aca="false">IF(OR(A448="",H448&lt;&gt;"Completed",L448&lt;&gt;""),"",I448-B448)</f>
        <v/>
      </c>
      <c r="O448" s="0" t="str">
        <f aca="false">IF(A448="","",IFERROR(INDEX(Cleanup_Rules!$Q$6:$Q$8,MATCH(F448,Cleanup_Rules!$P$6:$P$8,0)),""))</f>
        <v/>
      </c>
      <c r="P448" s="0" t="str">
        <f aca="false">IF(OR(N448="",O448=""),"",IF(N448&lt;=O448,"Yes","No"))</f>
        <v/>
      </c>
      <c r="Q448" s="0" t="str">
        <f aca="false">IF(A448="","",MID(IF(NOT(EXACT(TRIM(Raw_Export!C448),D448))," · property","")&amp;IF(NOT(EXACT(TRIM(Raw_Export!E448),E448))," · category","")&amp;IF(NOT(EXACT(TRIM(Raw_Export!F448),F448))," · priority","")&amp;IF(NOT(EXACT(TRIM(Raw_Export!G448),G448))," · vendor","")&amp;IF(NOT(EXACT(TRIM(Raw_Export!H448),H448))," · status","")&amp;IF(ISTEXT(Raw_Export!J448)," · cost was text",""),4,200))</f>
        <v/>
      </c>
      <c r="R448" s="0" t="str">
        <f aca="false">IF(A448="","",IF(OR(LEN(Q448)&gt;0,K448&lt;&gt;"",L448&lt;&gt;""),1,0))</f>
        <v/>
      </c>
    </row>
    <row r="449" customFormat="false" ht="15" hidden="false" customHeight="false" outlineLevel="0" collapsed="false">
      <c r="A449" s="0" t="str">
        <f aca="false">IF(Raw_Export!A449="","",Raw_Export!A449)</f>
        <v/>
      </c>
      <c r="B449" s="35" t="str">
        <f aca="false">IF(A449="","",Raw_Export!B449)</f>
        <v/>
      </c>
      <c r="C449" s="36" t="str">
        <f aca="false">IF(A449="","",DATE(YEAR(B449),MONTH(B449),1))</f>
        <v/>
      </c>
      <c r="D449" s="0" t="str">
        <f aca="false">IF(A449="","",IFERROR(INDEX(Cleanup_Rules!$B$6:$B$60,MATCH(TRIM(LOWER(Raw_Export!C449)),Cleanup_Rules!$A$6:$A$60,0)),"UNMAPPED"))</f>
        <v/>
      </c>
      <c r="E449" s="0" t="str">
        <f aca="false">IF(A449="","",IFERROR(INDEX(Cleanup_Rules!$E$6:$E$60,MATCH(TRIM(LOWER(Raw_Export!E449)),Cleanup_Rules!$D$6:$D$60,0)),"UNMAPPED"))</f>
        <v/>
      </c>
      <c r="F449" s="0" t="str">
        <f aca="false">IF(A449="","",IFERROR(INDEX(Cleanup_Rules!$H$6:$H$60,MATCH(TRIM(LOWER(Raw_Export!F449)),Cleanup_Rules!$G$6:$G$60,0)),"UNMAPPED"))</f>
        <v/>
      </c>
      <c r="G449" s="0" t="str">
        <f aca="false">IF(A449="","",IFERROR(INDEX(Cleanup_Rules!$K$6:$K$60,MATCH(TRIM(LOWER(Raw_Export!G449)),Cleanup_Rules!$J$6:$J$60,0)),"UNMAPPED"))</f>
        <v/>
      </c>
      <c r="H449" s="0" t="str">
        <f aca="false">IF(A449="","",IFERROR(INDEX(Cleanup_Rules!$N$6:$N$60,MATCH(TRIM(LOWER(Raw_Export!H449)),Cleanup_Rules!$M$6:$M$60,0)),"UNMAPPED"))</f>
        <v/>
      </c>
      <c r="I449" s="35" t="str">
        <f aca="false">IF(OR(A449="",Raw_Export!I449=""),"",Raw_Export!I449)</f>
        <v/>
      </c>
      <c r="J449" s="37" t="str">
        <f aca="false">IF(A449="","",IF(Raw_Export!J449="",0,IF(ISNUMBER(Raw_Export!J449),Raw_Export!J449,VALUE(SUBSTITUTE(SUBSTITUTE(Raw_Export!J449,"$",""),",","")))))</f>
        <v/>
      </c>
      <c r="K449" s="0" t="str">
        <f aca="false">IF(A449="","",IF(COUNTIF($A$6:A449,A449)&gt;1,"Duplicate",""))</f>
        <v/>
      </c>
      <c r="L449" s="0" t="str">
        <f aca="false">IF(A449="","",IF(AND(H449="Completed",I449=""),"No completion date",IF(AND(I449&lt;&gt;"",I449&lt;B449),"Completed before created","")))</f>
        <v/>
      </c>
      <c r="M449" s="0" t="str">
        <f aca="false">IF(A449="","",IF(K449="Duplicate","No","Yes"))</f>
        <v/>
      </c>
      <c r="N449" s="0" t="str">
        <f aca="false">IF(OR(A449="",H449&lt;&gt;"Completed",L449&lt;&gt;""),"",I449-B449)</f>
        <v/>
      </c>
      <c r="O449" s="0" t="str">
        <f aca="false">IF(A449="","",IFERROR(INDEX(Cleanup_Rules!$Q$6:$Q$8,MATCH(F449,Cleanup_Rules!$P$6:$P$8,0)),""))</f>
        <v/>
      </c>
      <c r="P449" s="0" t="str">
        <f aca="false">IF(OR(N449="",O449=""),"",IF(N449&lt;=O449,"Yes","No"))</f>
        <v/>
      </c>
      <c r="Q449" s="0" t="str">
        <f aca="false">IF(A449="","",MID(IF(NOT(EXACT(TRIM(Raw_Export!C449),D449))," · property","")&amp;IF(NOT(EXACT(TRIM(Raw_Export!E449),E449))," · category","")&amp;IF(NOT(EXACT(TRIM(Raw_Export!F449),F449))," · priority","")&amp;IF(NOT(EXACT(TRIM(Raw_Export!G449),G449))," · vendor","")&amp;IF(NOT(EXACT(TRIM(Raw_Export!H449),H449))," · status","")&amp;IF(ISTEXT(Raw_Export!J449)," · cost was text",""),4,200))</f>
        <v/>
      </c>
      <c r="R449" s="0" t="str">
        <f aca="false">IF(A449="","",IF(OR(LEN(Q449)&gt;0,K449&lt;&gt;"",L449&lt;&gt;""),1,0))</f>
        <v/>
      </c>
    </row>
    <row r="450" customFormat="false" ht="15" hidden="false" customHeight="false" outlineLevel="0" collapsed="false">
      <c r="A450" s="0" t="str">
        <f aca="false">IF(Raw_Export!A450="","",Raw_Export!A450)</f>
        <v/>
      </c>
      <c r="B450" s="35" t="str">
        <f aca="false">IF(A450="","",Raw_Export!B450)</f>
        <v/>
      </c>
      <c r="C450" s="36" t="str">
        <f aca="false">IF(A450="","",DATE(YEAR(B450),MONTH(B450),1))</f>
        <v/>
      </c>
      <c r="D450" s="0" t="str">
        <f aca="false">IF(A450="","",IFERROR(INDEX(Cleanup_Rules!$B$6:$B$60,MATCH(TRIM(LOWER(Raw_Export!C450)),Cleanup_Rules!$A$6:$A$60,0)),"UNMAPPED"))</f>
        <v/>
      </c>
      <c r="E450" s="0" t="str">
        <f aca="false">IF(A450="","",IFERROR(INDEX(Cleanup_Rules!$E$6:$E$60,MATCH(TRIM(LOWER(Raw_Export!E450)),Cleanup_Rules!$D$6:$D$60,0)),"UNMAPPED"))</f>
        <v/>
      </c>
      <c r="F450" s="0" t="str">
        <f aca="false">IF(A450="","",IFERROR(INDEX(Cleanup_Rules!$H$6:$H$60,MATCH(TRIM(LOWER(Raw_Export!F450)),Cleanup_Rules!$G$6:$G$60,0)),"UNMAPPED"))</f>
        <v/>
      </c>
      <c r="G450" s="0" t="str">
        <f aca="false">IF(A450="","",IFERROR(INDEX(Cleanup_Rules!$K$6:$K$60,MATCH(TRIM(LOWER(Raw_Export!G450)),Cleanup_Rules!$J$6:$J$60,0)),"UNMAPPED"))</f>
        <v/>
      </c>
      <c r="H450" s="0" t="str">
        <f aca="false">IF(A450="","",IFERROR(INDEX(Cleanup_Rules!$N$6:$N$60,MATCH(TRIM(LOWER(Raw_Export!H450)),Cleanup_Rules!$M$6:$M$60,0)),"UNMAPPED"))</f>
        <v/>
      </c>
      <c r="I450" s="35" t="str">
        <f aca="false">IF(OR(A450="",Raw_Export!I450=""),"",Raw_Export!I450)</f>
        <v/>
      </c>
      <c r="J450" s="37" t="str">
        <f aca="false">IF(A450="","",IF(Raw_Export!J450="",0,IF(ISNUMBER(Raw_Export!J450),Raw_Export!J450,VALUE(SUBSTITUTE(SUBSTITUTE(Raw_Export!J450,"$",""),",","")))))</f>
        <v/>
      </c>
      <c r="K450" s="0" t="str">
        <f aca="false">IF(A450="","",IF(COUNTIF($A$6:A450,A450)&gt;1,"Duplicate",""))</f>
        <v/>
      </c>
      <c r="L450" s="0" t="str">
        <f aca="false">IF(A450="","",IF(AND(H450="Completed",I450=""),"No completion date",IF(AND(I450&lt;&gt;"",I450&lt;B450),"Completed before created","")))</f>
        <v/>
      </c>
      <c r="M450" s="0" t="str">
        <f aca="false">IF(A450="","",IF(K450="Duplicate","No","Yes"))</f>
        <v/>
      </c>
      <c r="N450" s="0" t="str">
        <f aca="false">IF(OR(A450="",H450&lt;&gt;"Completed",L450&lt;&gt;""),"",I450-B450)</f>
        <v/>
      </c>
      <c r="O450" s="0" t="str">
        <f aca="false">IF(A450="","",IFERROR(INDEX(Cleanup_Rules!$Q$6:$Q$8,MATCH(F450,Cleanup_Rules!$P$6:$P$8,0)),""))</f>
        <v/>
      </c>
      <c r="P450" s="0" t="str">
        <f aca="false">IF(OR(N450="",O450=""),"",IF(N450&lt;=O450,"Yes","No"))</f>
        <v/>
      </c>
      <c r="Q450" s="0" t="str">
        <f aca="false">IF(A450="","",MID(IF(NOT(EXACT(TRIM(Raw_Export!C450),D450))," · property","")&amp;IF(NOT(EXACT(TRIM(Raw_Export!E450),E450))," · category","")&amp;IF(NOT(EXACT(TRIM(Raw_Export!F450),F450))," · priority","")&amp;IF(NOT(EXACT(TRIM(Raw_Export!G450),G450))," · vendor","")&amp;IF(NOT(EXACT(TRIM(Raw_Export!H450),H450))," · status","")&amp;IF(ISTEXT(Raw_Export!J450)," · cost was text",""),4,200))</f>
        <v/>
      </c>
      <c r="R450" s="0" t="str">
        <f aca="false">IF(A450="","",IF(OR(LEN(Q450)&gt;0,K450&lt;&gt;"",L450&lt;&gt;""),1,0))</f>
        <v/>
      </c>
    </row>
    <row r="451" customFormat="false" ht="15" hidden="false" customHeight="false" outlineLevel="0" collapsed="false">
      <c r="A451" s="0" t="str">
        <f aca="false">IF(Raw_Export!A451="","",Raw_Export!A451)</f>
        <v/>
      </c>
      <c r="B451" s="35" t="str">
        <f aca="false">IF(A451="","",Raw_Export!B451)</f>
        <v/>
      </c>
      <c r="C451" s="36" t="str">
        <f aca="false">IF(A451="","",DATE(YEAR(B451),MONTH(B451),1))</f>
        <v/>
      </c>
      <c r="D451" s="0" t="str">
        <f aca="false">IF(A451="","",IFERROR(INDEX(Cleanup_Rules!$B$6:$B$60,MATCH(TRIM(LOWER(Raw_Export!C451)),Cleanup_Rules!$A$6:$A$60,0)),"UNMAPPED"))</f>
        <v/>
      </c>
      <c r="E451" s="0" t="str">
        <f aca="false">IF(A451="","",IFERROR(INDEX(Cleanup_Rules!$E$6:$E$60,MATCH(TRIM(LOWER(Raw_Export!E451)),Cleanup_Rules!$D$6:$D$60,0)),"UNMAPPED"))</f>
        <v/>
      </c>
      <c r="F451" s="0" t="str">
        <f aca="false">IF(A451="","",IFERROR(INDEX(Cleanup_Rules!$H$6:$H$60,MATCH(TRIM(LOWER(Raw_Export!F451)),Cleanup_Rules!$G$6:$G$60,0)),"UNMAPPED"))</f>
        <v/>
      </c>
      <c r="G451" s="0" t="str">
        <f aca="false">IF(A451="","",IFERROR(INDEX(Cleanup_Rules!$K$6:$K$60,MATCH(TRIM(LOWER(Raw_Export!G451)),Cleanup_Rules!$J$6:$J$60,0)),"UNMAPPED"))</f>
        <v/>
      </c>
      <c r="H451" s="0" t="str">
        <f aca="false">IF(A451="","",IFERROR(INDEX(Cleanup_Rules!$N$6:$N$60,MATCH(TRIM(LOWER(Raw_Export!H451)),Cleanup_Rules!$M$6:$M$60,0)),"UNMAPPED"))</f>
        <v/>
      </c>
      <c r="I451" s="35" t="str">
        <f aca="false">IF(OR(A451="",Raw_Export!I451=""),"",Raw_Export!I451)</f>
        <v/>
      </c>
      <c r="J451" s="37" t="str">
        <f aca="false">IF(A451="","",IF(Raw_Export!J451="",0,IF(ISNUMBER(Raw_Export!J451),Raw_Export!J451,VALUE(SUBSTITUTE(SUBSTITUTE(Raw_Export!J451,"$",""),",","")))))</f>
        <v/>
      </c>
      <c r="K451" s="0" t="str">
        <f aca="false">IF(A451="","",IF(COUNTIF($A$6:A451,A451)&gt;1,"Duplicate",""))</f>
        <v/>
      </c>
      <c r="L451" s="0" t="str">
        <f aca="false">IF(A451="","",IF(AND(H451="Completed",I451=""),"No completion date",IF(AND(I451&lt;&gt;"",I451&lt;B451),"Completed before created","")))</f>
        <v/>
      </c>
      <c r="M451" s="0" t="str">
        <f aca="false">IF(A451="","",IF(K451="Duplicate","No","Yes"))</f>
        <v/>
      </c>
      <c r="N451" s="0" t="str">
        <f aca="false">IF(OR(A451="",H451&lt;&gt;"Completed",L451&lt;&gt;""),"",I451-B451)</f>
        <v/>
      </c>
      <c r="O451" s="0" t="str">
        <f aca="false">IF(A451="","",IFERROR(INDEX(Cleanup_Rules!$Q$6:$Q$8,MATCH(F451,Cleanup_Rules!$P$6:$P$8,0)),""))</f>
        <v/>
      </c>
      <c r="P451" s="0" t="str">
        <f aca="false">IF(OR(N451="",O451=""),"",IF(N451&lt;=O451,"Yes","No"))</f>
        <v/>
      </c>
      <c r="Q451" s="0" t="str">
        <f aca="false">IF(A451="","",MID(IF(NOT(EXACT(TRIM(Raw_Export!C451),D451))," · property","")&amp;IF(NOT(EXACT(TRIM(Raw_Export!E451),E451))," · category","")&amp;IF(NOT(EXACT(TRIM(Raw_Export!F451),F451))," · priority","")&amp;IF(NOT(EXACT(TRIM(Raw_Export!G451),G451))," · vendor","")&amp;IF(NOT(EXACT(TRIM(Raw_Export!H451),H451))," · status","")&amp;IF(ISTEXT(Raw_Export!J451)," · cost was text",""),4,200))</f>
        <v/>
      </c>
      <c r="R451" s="0" t="str">
        <f aca="false">IF(A451="","",IF(OR(LEN(Q451)&gt;0,K451&lt;&gt;"",L451&lt;&gt;""),1,0))</f>
        <v/>
      </c>
    </row>
    <row r="452" customFormat="false" ht="15" hidden="false" customHeight="false" outlineLevel="0" collapsed="false">
      <c r="A452" s="0" t="str">
        <f aca="false">IF(Raw_Export!A452="","",Raw_Export!A452)</f>
        <v/>
      </c>
      <c r="B452" s="35" t="str">
        <f aca="false">IF(A452="","",Raw_Export!B452)</f>
        <v/>
      </c>
      <c r="C452" s="36" t="str">
        <f aca="false">IF(A452="","",DATE(YEAR(B452),MONTH(B452),1))</f>
        <v/>
      </c>
      <c r="D452" s="0" t="str">
        <f aca="false">IF(A452="","",IFERROR(INDEX(Cleanup_Rules!$B$6:$B$60,MATCH(TRIM(LOWER(Raw_Export!C452)),Cleanup_Rules!$A$6:$A$60,0)),"UNMAPPED"))</f>
        <v/>
      </c>
      <c r="E452" s="0" t="str">
        <f aca="false">IF(A452="","",IFERROR(INDEX(Cleanup_Rules!$E$6:$E$60,MATCH(TRIM(LOWER(Raw_Export!E452)),Cleanup_Rules!$D$6:$D$60,0)),"UNMAPPED"))</f>
        <v/>
      </c>
      <c r="F452" s="0" t="str">
        <f aca="false">IF(A452="","",IFERROR(INDEX(Cleanup_Rules!$H$6:$H$60,MATCH(TRIM(LOWER(Raw_Export!F452)),Cleanup_Rules!$G$6:$G$60,0)),"UNMAPPED"))</f>
        <v/>
      </c>
      <c r="G452" s="0" t="str">
        <f aca="false">IF(A452="","",IFERROR(INDEX(Cleanup_Rules!$K$6:$K$60,MATCH(TRIM(LOWER(Raw_Export!G452)),Cleanup_Rules!$J$6:$J$60,0)),"UNMAPPED"))</f>
        <v/>
      </c>
      <c r="H452" s="0" t="str">
        <f aca="false">IF(A452="","",IFERROR(INDEX(Cleanup_Rules!$N$6:$N$60,MATCH(TRIM(LOWER(Raw_Export!H452)),Cleanup_Rules!$M$6:$M$60,0)),"UNMAPPED"))</f>
        <v/>
      </c>
      <c r="I452" s="35" t="str">
        <f aca="false">IF(OR(A452="",Raw_Export!I452=""),"",Raw_Export!I452)</f>
        <v/>
      </c>
      <c r="J452" s="37" t="str">
        <f aca="false">IF(A452="","",IF(Raw_Export!J452="",0,IF(ISNUMBER(Raw_Export!J452),Raw_Export!J452,VALUE(SUBSTITUTE(SUBSTITUTE(Raw_Export!J452,"$",""),",","")))))</f>
        <v/>
      </c>
      <c r="K452" s="0" t="str">
        <f aca="false">IF(A452="","",IF(COUNTIF($A$6:A452,A452)&gt;1,"Duplicate",""))</f>
        <v/>
      </c>
      <c r="L452" s="0" t="str">
        <f aca="false">IF(A452="","",IF(AND(H452="Completed",I452=""),"No completion date",IF(AND(I452&lt;&gt;"",I452&lt;B452),"Completed before created","")))</f>
        <v/>
      </c>
      <c r="M452" s="0" t="str">
        <f aca="false">IF(A452="","",IF(K452="Duplicate","No","Yes"))</f>
        <v/>
      </c>
      <c r="N452" s="0" t="str">
        <f aca="false">IF(OR(A452="",H452&lt;&gt;"Completed",L452&lt;&gt;""),"",I452-B452)</f>
        <v/>
      </c>
      <c r="O452" s="0" t="str">
        <f aca="false">IF(A452="","",IFERROR(INDEX(Cleanup_Rules!$Q$6:$Q$8,MATCH(F452,Cleanup_Rules!$P$6:$P$8,0)),""))</f>
        <v/>
      </c>
      <c r="P452" s="0" t="str">
        <f aca="false">IF(OR(N452="",O452=""),"",IF(N452&lt;=O452,"Yes","No"))</f>
        <v/>
      </c>
      <c r="Q452" s="0" t="str">
        <f aca="false">IF(A452="","",MID(IF(NOT(EXACT(TRIM(Raw_Export!C452),D452))," · property","")&amp;IF(NOT(EXACT(TRIM(Raw_Export!E452),E452))," · category","")&amp;IF(NOT(EXACT(TRIM(Raw_Export!F452),F452))," · priority","")&amp;IF(NOT(EXACT(TRIM(Raw_Export!G452),G452))," · vendor","")&amp;IF(NOT(EXACT(TRIM(Raw_Export!H452),H452))," · status","")&amp;IF(ISTEXT(Raw_Export!J452)," · cost was text",""),4,200))</f>
        <v/>
      </c>
      <c r="R452" s="0" t="str">
        <f aca="false">IF(A452="","",IF(OR(LEN(Q452)&gt;0,K452&lt;&gt;"",L452&lt;&gt;""),1,0))</f>
        <v/>
      </c>
    </row>
    <row r="453" customFormat="false" ht="15" hidden="false" customHeight="false" outlineLevel="0" collapsed="false">
      <c r="A453" s="0" t="str">
        <f aca="false">IF(Raw_Export!A453="","",Raw_Export!A453)</f>
        <v/>
      </c>
      <c r="B453" s="35" t="str">
        <f aca="false">IF(A453="","",Raw_Export!B453)</f>
        <v/>
      </c>
      <c r="C453" s="36" t="str">
        <f aca="false">IF(A453="","",DATE(YEAR(B453),MONTH(B453),1))</f>
        <v/>
      </c>
      <c r="D453" s="0" t="str">
        <f aca="false">IF(A453="","",IFERROR(INDEX(Cleanup_Rules!$B$6:$B$60,MATCH(TRIM(LOWER(Raw_Export!C453)),Cleanup_Rules!$A$6:$A$60,0)),"UNMAPPED"))</f>
        <v/>
      </c>
      <c r="E453" s="0" t="str">
        <f aca="false">IF(A453="","",IFERROR(INDEX(Cleanup_Rules!$E$6:$E$60,MATCH(TRIM(LOWER(Raw_Export!E453)),Cleanup_Rules!$D$6:$D$60,0)),"UNMAPPED"))</f>
        <v/>
      </c>
      <c r="F453" s="0" t="str">
        <f aca="false">IF(A453="","",IFERROR(INDEX(Cleanup_Rules!$H$6:$H$60,MATCH(TRIM(LOWER(Raw_Export!F453)),Cleanup_Rules!$G$6:$G$60,0)),"UNMAPPED"))</f>
        <v/>
      </c>
      <c r="G453" s="0" t="str">
        <f aca="false">IF(A453="","",IFERROR(INDEX(Cleanup_Rules!$K$6:$K$60,MATCH(TRIM(LOWER(Raw_Export!G453)),Cleanup_Rules!$J$6:$J$60,0)),"UNMAPPED"))</f>
        <v/>
      </c>
      <c r="H453" s="0" t="str">
        <f aca="false">IF(A453="","",IFERROR(INDEX(Cleanup_Rules!$N$6:$N$60,MATCH(TRIM(LOWER(Raw_Export!H453)),Cleanup_Rules!$M$6:$M$60,0)),"UNMAPPED"))</f>
        <v/>
      </c>
      <c r="I453" s="35" t="str">
        <f aca="false">IF(OR(A453="",Raw_Export!I453=""),"",Raw_Export!I453)</f>
        <v/>
      </c>
      <c r="J453" s="37" t="str">
        <f aca="false">IF(A453="","",IF(Raw_Export!J453="",0,IF(ISNUMBER(Raw_Export!J453),Raw_Export!J453,VALUE(SUBSTITUTE(SUBSTITUTE(Raw_Export!J453,"$",""),",","")))))</f>
        <v/>
      </c>
      <c r="K453" s="0" t="str">
        <f aca="false">IF(A453="","",IF(COUNTIF($A$6:A453,A453)&gt;1,"Duplicate",""))</f>
        <v/>
      </c>
      <c r="L453" s="0" t="str">
        <f aca="false">IF(A453="","",IF(AND(H453="Completed",I453=""),"No completion date",IF(AND(I453&lt;&gt;"",I453&lt;B453),"Completed before created","")))</f>
        <v/>
      </c>
      <c r="M453" s="0" t="str">
        <f aca="false">IF(A453="","",IF(K453="Duplicate","No","Yes"))</f>
        <v/>
      </c>
      <c r="N453" s="0" t="str">
        <f aca="false">IF(OR(A453="",H453&lt;&gt;"Completed",L453&lt;&gt;""),"",I453-B453)</f>
        <v/>
      </c>
      <c r="O453" s="0" t="str">
        <f aca="false">IF(A453="","",IFERROR(INDEX(Cleanup_Rules!$Q$6:$Q$8,MATCH(F453,Cleanup_Rules!$P$6:$P$8,0)),""))</f>
        <v/>
      </c>
      <c r="P453" s="0" t="str">
        <f aca="false">IF(OR(N453="",O453=""),"",IF(N453&lt;=O453,"Yes","No"))</f>
        <v/>
      </c>
      <c r="Q453" s="0" t="str">
        <f aca="false">IF(A453="","",MID(IF(NOT(EXACT(TRIM(Raw_Export!C453),D453))," · property","")&amp;IF(NOT(EXACT(TRIM(Raw_Export!E453),E453))," · category","")&amp;IF(NOT(EXACT(TRIM(Raw_Export!F453),F453))," · priority","")&amp;IF(NOT(EXACT(TRIM(Raw_Export!G453),G453))," · vendor","")&amp;IF(NOT(EXACT(TRIM(Raw_Export!H453),H453))," · status","")&amp;IF(ISTEXT(Raw_Export!J453)," · cost was text",""),4,200))</f>
        <v/>
      </c>
      <c r="R453" s="0" t="str">
        <f aca="false">IF(A453="","",IF(OR(LEN(Q453)&gt;0,K453&lt;&gt;"",L453&lt;&gt;""),1,0))</f>
        <v/>
      </c>
    </row>
    <row r="454" customFormat="false" ht="15" hidden="false" customHeight="false" outlineLevel="0" collapsed="false">
      <c r="A454" s="0" t="str">
        <f aca="false">IF(Raw_Export!A454="","",Raw_Export!A454)</f>
        <v/>
      </c>
      <c r="B454" s="35" t="str">
        <f aca="false">IF(A454="","",Raw_Export!B454)</f>
        <v/>
      </c>
      <c r="C454" s="36" t="str">
        <f aca="false">IF(A454="","",DATE(YEAR(B454),MONTH(B454),1))</f>
        <v/>
      </c>
      <c r="D454" s="0" t="str">
        <f aca="false">IF(A454="","",IFERROR(INDEX(Cleanup_Rules!$B$6:$B$60,MATCH(TRIM(LOWER(Raw_Export!C454)),Cleanup_Rules!$A$6:$A$60,0)),"UNMAPPED"))</f>
        <v/>
      </c>
      <c r="E454" s="0" t="str">
        <f aca="false">IF(A454="","",IFERROR(INDEX(Cleanup_Rules!$E$6:$E$60,MATCH(TRIM(LOWER(Raw_Export!E454)),Cleanup_Rules!$D$6:$D$60,0)),"UNMAPPED"))</f>
        <v/>
      </c>
      <c r="F454" s="0" t="str">
        <f aca="false">IF(A454="","",IFERROR(INDEX(Cleanup_Rules!$H$6:$H$60,MATCH(TRIM(LOWER(Raw_Export!F454)),Cleanup_Rules!$G$6:$G$60,0)),"UNMAPPED"))</f>
        <v/>
      </c>
      <c r="G454" s="0" t="str">
        <f aca="false">IF(A454="","",IFERROR(INDEX(Cleanup_Rules!$K$6:$K$60,MATCH(TRIM(LOWER(Raw_Export!G454)),Cleanup_Rules!$J$6:$J$60,0)),"UNMAPPED"))</f>
        <v/>
      </c>
      <c r="H454" s="0" t="str">
        <f aca="false">IF(A454="","",IFERROR(INDEX(Cleanup_Rules!$N$6:$N$60,MATCH(TRIM(LOWER(Raw_Export!H454)),Cleanup_Rules!$M$6:$M$60,0)),"UNMAPPED"))</f>
        <v/>
      </c>
      <c r="I454" s="35" t="str">
        <f aca="false">IF(OR(A454="",Raw_Export!I454=""),"",Raw_Export!I454)</f>
        <v/>
      </c>
      <c r="J454" s="37" t="str">
        <f aca="false">IF(A454="","",IF(Raw_Export!J454="",0,IF(ISNUMBER(Raw_Export!J454),Raw_Export!J454,VALUE(SUBSTITUTE(SUBSTITUTE(Raw_Export!J454,"$",""),",","")))))</f>
        <v/>
      </c>
      <c r="K454" s="0" t="str">
        <f aca="false">IF(A454="","",IF(COUNTIF($A$6:A454,A454)&gt;1,"Duplicate",""))</f>
        <v/>
      </c>
      <c r="L454" s="0" t="str">
        <f aca="false">IF(A454="","",IF(AND(H454="Completed",I454=""),"No completion date",IF(AND(I454&lt;&gt;"",I454&lt;B454),"Completed before created","")))</f>
        <v/>
      </c>
      <c r="M454" s="0" t="str">
        <f aca="false">IF(A454="","",IF(K454="Duplicate","No","Yes"))</f>
        <v/>
      </c>
      <c r="N454" s="0" t="str">
        <f aca="false">IF(OR(A454="",H454&lt;&gt;"Completed",L454&lt;&gt;""),"",I454-B454)</f>
        <v/>
      </c>
      <c r="O454" s="0" t="str">
        <f aca="false">IF(A454="","",IFERROR(INDEX(Cleanup_Rules!$Q$6:$Q$8,MATCH(F454,Cleanup_Rules!$P$6:$P$8,0)),""))</f>
        <v/>
      </c>
      <c r="P454" s="0" t="str">
        <f aca="false">IF(OR(N454="",O454=""),"",IF(N454&lt;=O454,"Yes","No"))</f>
        <v/>
      </c>
      <c r="Q454" s="0" t="str">
        <f aca="false">IF(A454="","",MID(IF(NOT(EXACT(TRIM(Raw_Export!C454),D454))," · property","")&amp;IF(NOT(EXACT(TRIM(Raw_Export!E454),E454))," · category","")&amp;IF(NOT(EXACT(TRIM(Raw_Export!F454),F454))," · priority","")&amp;IF(NOT(EXACT(TRIM(Raw_Export!G454),G454))," · vendor","")&amp;IF(NOT(EXACT(TRIM(Raw_Export!H454),H454))," · status","")&amp;IF(ISTEXT(Raw_Export!J454)," · cost was text",""),4,200))</f>
        <v/>
      </c>
      <c r="R454" s="0" t="str">
        <f aca="false">IF(A454="","",IF(OR(LEN(Q454)&gt;0,K454&lt;&gt;"",L454&lt;&gt;""),1,0))</f>
        <v/>
      </c>
    </row>
    <row r="455" customFormat="false" ht="15" hidden="false" customHeight="false" outlineLevel="0" collapsed="false">
      <c r="A455" s="0" t="str">
        <f aca="false">IF(Raw_Export!A455="","",Raw_Export!A455)</f>
        <v/>
      </c>
      <c r="B455" s="35" t="str">
        <f aca="false">IF(A455="","",Raw_Export!B455)</f>
        <v/>
      </c>
      <c r="C455" s="36" t="str">
        <f aca="false">IF(A455="","",DATE(YEAR(B455),MONTH(B455),1))</f>
        <v/>
      </c>
      <c r="D455" s="0" t="str">
        <f aca="false">IF(A455="","",IFERROR(INDEX(Cleanup_Rules!$B$6:$B$60,MATCH(TRIM(LOWER(Raw_Export!C455)),Cleanup_Rules!$A$6:$A$60,0)),"UNMAPPED"))</f>
        <v/>
      </c>
      <c r="E455" s="0" t="str">
        <f aca="false">IF(A455="","",IFERROR(INDEX(Cleanup_Rules!$E$6:$E$60,MATCH(TRIM(LOWER(Raw_Export!E455)),Cleanup_Rules!$D$6:$D$60,0)),"UNMAPPED"))</f>
        <v/>
      </c>
      <c r="F455" s="0" t="str">
        <f aca="false">IF(A455="","",IFERROR(INDEX(Cleanup_Rules!$H$6:$H$60,MATCH(TRIM(LOWER(Raw_Export!F455)),Cleanup_Rules!$G$6:$G$60,0)),"UNMAPPED"))</f>
        <v/>
      </c>
      <c r="G455" s="0" t="str">
        <f aca="false">IF(A455="","",IFERROR(INDEX(Cleanup_Rules!$K$6:$K$60,MATCH(TRIM(LOWER(Raw_Export!G455)),Cleanup_Rules!$J$6:$J$60,0)),"UNMAPPED"))</f>
        <v/>
      </c>
      <c r="H455" s="0" t="str">
        <f aca="false">IF(A455="","",IFERROR(INDEX(Cleanup_Rules!$N$6:$N$60,MATCH(TRIM(LOWER(Raw_Export!H455)),Cleanup_Rules!$M$6:$M$60,0)),"UNMAPPED"))</f>
        <v/>
      </c>
      <c r="I455" s="35" t="str">
        <f aca="false">IF(OR(A455="",Raw_Export!I455=""),"",Raw_Export!I455)</f>
        <v/>
      </c>
      <c r="J455" s="37" t="str">
        <f aca="false">IF(A455="","",IF(Raw_Export!J455="",0,IF(ISNUMBER(Raw_Export!J455),Raw_Export!J455,VALUE(SUBSTITUTE(SUBSTITUTE(Raw_Export!J455,"$",""),",","")))))</f>
        <v/>
      </c>
      <c r="K455" s="0" t="str">
        <f aca="false">IF(A455="","",IF(COUNTIF($A$6:A455,A455)&gt;1,"Duplicate",""))</f>
        <v/>
      </c>
      <c r="L455" s="0" t="str">
        <f aca="false">IF(A455="","",IF(AND(H455="Completed",I455=""),"No completion date",IF(AND(I455&lt;&gt;"",I455&lt;B455),"Completed before created","")))</f>
        <v/>
      </c>
      <c r="M455" s="0" t="str">
        <f aca="false">IF(A455="","",IF(K455="Duplicate","No","Yes"))</f>
        <v/>
      </c>
      <c r="N455" s="0" t="str">
        <f aca="false">IF(OR(A455="",H455&lt;&gt;"Completed",L455&lt;&gt;""),"",I455-B455)</f>
        <v/>
      </c>
      <c r="O455" s="0" t="str">
        <f aca="false">IF(A455="","",IFERROR(INDEX(Cleanup_Rules!$Q$6:$Q$8,MATCH(F455,Cleanup_Rules!$P$6:$P$8,0)),""))</f>
        <v/>
      </c>
      <c r="P455" s="0" t="str">
        <f aca="false">IF(OR(N455="",O455=""),"",IF(N455&lt;=O455,"Yes","No"))</f>
        <v/>
      </c>
      <c r="Q455" s="0" t="str">
        <f aca="false">IF(A455="","",MID(IF(NOT(EXACT(TRIM(Raw_Export!C455),D455))," · property","")&amp;IF(NOT(EXACT(TRIM(Raw_Export!E455),E455))," · category","")&amp;IF(NOT(EXACT(TRIM(Raw_Export!F455),F455))," · priority","")&amp;IF(NOT(EXACT(TRIM(Raw_Export!G455),G455))," · vendor","")&amp;IF(NOT(EXACT(TRIM(Raw_Export!H455),H455))," · status","")&amp;IF(ISTEXT(Raw_Export!J455)," · cost was text",""),4,200))</f>
        <v/>
      </c>
      <c r="R455" s="0" t="str">
        <f aca="false">IF(A455="","",IF(OR(LEN(Q455)&gt;0,K455&lt;&gt;"",L455&lt;&gt;""),1,0))</f>
        <v/>
      </c>
    </row>
    <row r="456" customFormat="false" ht="15" hidden="false" customHeight="false" outlineLevel="0" collapsed="false">
      <c r="A456" s="0" t="str">
        <f aca="false">IF(Raw_Export!A456="","",Raw_Export!A456)</f>
        <v/>
      </c>
      <c r="B456" s="35" t="str">
        <f aca="false">IF(A456="","",Raw_Export!B456)</f>
        <v/>
      </c>
      <c r="C456" s="36" t="str">
        <f aca="false">IF(A456="","",DATE(YEAR(B456),MONTH(B456),1))</f>
        <v/>
      </c>
      <c r="D456" s="0" t="str">
        <f aca="false">IF(A456="","",IFERROR(INDEX(Cleanup_Rules!$B$6:$B$60,MATCH(TRIM(LOWER(Raw_Export!C456)),Cleanup_Rules!$A$6:$A$60,0)),"UNMAPPED"))</f>
        <v/>
      </c>
      <c r="E456" s="0" t="str">
        <f aca="false">IF(A456="","",IFERROR(INDEX(Cleanup_Rules!$E$6:$E$60,MATCH(TRIM(LOWER(Raw_Export!E456)),Cleanup_Rules!$D$6:$D$60,0)),"UNMAPPED"))</f>
        <v/>
      </c>
      <c r="F456" s="0" t="str">
        <f aca="false">IF(A456="","",IFERROR(INDEX(Cleanup_Rules!$H$6:$H$60,MATCH(TRIM(LOWER(Raw_Export!F456)),Cleanup_Rules!$G$6:$G$60,0)),"UNMAPPED"))</f>
        <v/>
      </c>
      <c r="G456" s="0" t="str">
        <f aca="false">IF(A456="","",IFERROR(INDEX(Cleanup_Rules!$K$6:$K$60,MATCH(TRIM(LOWER(Raw_Export!G456)),Cleanup_Rules!$J$6:$J$60,0)),"UNMAPPED"))</f>
        <v/>
      </c>
      <c r="H456" s="0" t="str">
        <f aca="false">IF(A456="","",IFERROR(INDEX(Cleanup_Rules!$N$6:$N$60,MATCH(TRIM(LOWER(Raw_Export!H456)),Cleanup_Rules!$M$6:$M$60,0)),"UNMAPPED"))</f>
        <v/>
      </c>
      <c r="I456" s="35" t="str">
        <f aca="false">IF(OR(A456="",Raw_Export!I456=""),"",Raw_Export!I456)</f>
        <v/>
      </c>
      <c r="J456" s="37" t="str">
        <f aca="false">IF(A456="","",IF(Raw_Export!J456="",0,IF(ISNUMBER(Raw_Export!J456),Raw_Export!J456,VALUE(SUBSTITUTE(SUBSTITUTE(Raw_Export!J456,"$",""),",","")))))</f>
        <v/>
      </c>
      <c r="K456" s="0" t="str">
        <f aca="false">IF(A456="","",IF(COUNTIF($A$6:A456,A456)&gt;1,"Duplicate",""))</f>
        <v/>
      </c>
      <c r="L456" s="0" t="str">
        <f aca="false">IF(A456="","",IF(AND(H456="Completed",I456=""),"No completion date",IF(AND(I456&lt;&gt;"",I456&lt;B456),"Completed before created","")))</f>
        <v/>
      </c>
      <c r="M456" s="0" t="str">
        <f aca="false">IF(A456="","",IF(K456="Duplicate","No","Yes"))</f>
        <v/>
      </c>
      <c r="N456" s="0" t="str">
        <f aca="false">IF(OR(A456="",H456&lt;&gt;"Completed",L456&lt;&gt;""),"",I456-B456)</f>
        <v/>
      </c>
      <c r="O456" s="0" t="str">
        <f aca="false">IF(A456="","",IFERROR(INDEX(Cleanup_Rules!$Q$6:$Q$8,MATCH(F456,Cleanup_Rules!$P$6:$P$8,0)),""))</f>
        <v/>
      </c>
      <c r="P456" s="0" t="str">
        <f aca="false">IF(OR(N456="",O456=""),"",IF(N456&lt;=O456,"Yes","No"))</f>
        <v/>
      </c>
      <c r="Q456" s="0" t="str">
        <f aca="false">IF(A456="","",MID(IF(NOT(EXACT(TRIM(Raw_Export!C456),D456))," · property","")&amp;IF(NOT(EXACT(TRIM(Raw_Export!E456),E456))," · category","")&amp;IF(NOT(EXACT(TRIM(Raw_Export!F456),F456))," · priority","")&amp;IF(NOT(EXACT(TRIM(Raw_Export!G456),G456))," · vendor","")&amp;IF(NOT(EXACT(TRIM(Raw_Export!H456),H456))," · status","")&amp;IF(ISTEXT(Raw_Export!J456)," · cost was text",""),4,200))</f>
        <v/>
      </c>
      <c r="R456" s="0" t="str">
        <f aca="false">IF(A456="","",IF(OR(LEN(Q456)&gt;0,K456&lt;&gt;"",L456&lt;&gt;""),1,0))</f>
        <v/>
      </c>
    </row>
    <row r="457" customFormat="false" ht="15" hidden="false" customHeight="false" outlineLevel="0" collapsed="false">
      <c r="A457" s="0" t="str">
        <f aca="false">IF(Raw_Export!A457="","",Raw_Export!A457)</f>
        <v/>
      </c>
      <c r="B457" s="35" t="str">
        <f aca="false">IF(A457="","",Raw_Export!B457)</f>
        <v/>
      </c>
      <c r="C457" s="36" t="str">
        <f aca="false">IF(A457="","",DATE(YEAR(B457),MONTH(B457),1))</f>
        <v/>
      </c>
      <c r="D457" s="0" t="str">
        <f aca="false">IF(A457="","",IFERROR(INDEX(Cleanup_Rules!$B$6:$B$60,MATCH(TRIM(LOWER(Raw_Export!C457)),Cleanup_Rules!$A$6:$A$60,0)),"UNMAPPED"))</f>
        <v/>
      </c>
      <c r="E457" s="0" t="str">
        <f aca="false">IF(A457="","",IFERROR(INDEX(Cleanup_Rules!$E$6:$E$60,MATCH(TRIM(LOWER(Raw_Export!E457)),Cleanup_Rules!$D$6:$D$60,0)),"UNMAPPED"))</f>
        <v/>
      </c>
      <c r="F457" s="0" t="str">
        <f aca="false">IF(A457="","",IFERROR(INDEX(Cleanup_Rules!$H$6:$H$60,MATCH(TRIM(LOWER(Raw_Export!F457)),Cleanup_Rules!$G$6:$G$60,0)),"UNMAPPED"))</f>
        <v/>
      </c>
      <c r="G457" s="0" t="str">
        <f aca="false">IF(A457="","",IFERROR(INDEX(Cleanup_Rules!$K$6:$K$60,MATCH(TRIM(LOWER(Raw_Export!G457)),Cleanup_Rules!$J$6:$J$60,0)),"UNMAPPED"))</f>
        <v/>
      </c>
      <c r="H457" s="0" t="str">
        <f aca="false">IF(A457="","",IFERROR(INDEX(Cleanup_Rules!$N$6:$N$60,MATCH(TRIM(LOWER(Raw_Export!H457)),Cleanup_Rules!$M$6:$M$60,0)),"UNMAPPED"))</f>
        <v/>
      </c>
      <c r="I457" s="35" t="str">
        <f aca="false">IF(OR(A457="",Raw_Export!I457=""),"",Raw_Export!I457)</f>
        <v/>
      </c>
      <c r="J457" s="37" t="str">
        <f aca="false">IF(A457="","",IF(Raw_Export!J457="",0,IF(ISNUMBER(Raw_Export!J457),Raw_Export!J457,VALUE(SUBSTITUTE(SUBSTITUTE(Raw_Export!J457,"$",""),",","")))))</f>
        <v/>
      </c>
      <c r="K457" s="0" t="str">
        <f aca="false">IF(A457="","",IF(COUNTIF($A$6:A457,A457)&gt;1,"Duplicate",""))</f>
        <v/>
      </c>
      <c r="L457" s="0" t="str">
        <f aca="false">IF(A457="","",IF(AND(H457="Completed",I457=""),"No completion date",IF(AND(I457&lt;&gt;"",I457&lt;B457),"Completed before created","")))</f>
        <v/>
      </c>
      <c r="M457" s="0" t="str">
        <f aca="false">IF(A457="","",IF(K457="Duplicate","No","Yes"))</f>
        <v/>
      </c>
      <c r="N457" s="0" t="str">
        <f aca="false">IF(OR(A457="",H457&lt;&gt;"Completed",L457&lt;&gt;""),"",I457-B457)</f>
        <v/>
      </c>
      <c r="O457" s="0" t="str">
        <f aca="false">IF(A457="","",IFERROR(INDEX(Cleanup_Rules!$Q$6:$Q$8,MATCH(F457,Cleanup_Rules!$P$6:$P$8,0)),""))</f>
        <v/>
      </c>
      <c r="P457" s="0" t="str">
        <f aca="false">IF(OR(N457="",O457=""),"",IF(N457&lt;=O457,"Yes","No"))</f>
        <v/>
      </c>
      <c r="Q457" s="0" t="str">
        <f aca="false">IF(A457="","",MID(IF(NOT(EXACT(TRIM(Raw_Export!C457),D457))," · property","")&amp;IF(NOT(EXACT(TRIM(Raw_Export!E457),E457))," · category","")&amp;IF(NOT(EXACT(TRIM(Raw_Export!F457),F457))," · priority","")&amp;IF(NOT(EXACT(TRIM(Raw_Export!G457),G457))," · vendor","")&amp;IF(NOT(EXACT(TRIM(Raw_Export!H457),H457))," · status","")&amp;IF(ISTEXT(Raw_Export!J457)," · cost was text",""),4,200))</f>
        <v/>
      </c>
      <c r="R457" s="0" t="str">
        <f aca="false">IF(A457="","",IF(OR(LEN(Q457)&gt;0,K457&lt;&gt;"",L457&lt;&gt;""),1,0))</f>
        <v/>
      </c>
    </row>
    <row r="458" customFormat="false" ht="15" hidden="false" customHeight="false" outlineLevel="0" collapsed="false">
      <c r="A458" s="0" t="str">
        <f aca="false">IF(Raw_Export!A458="","",Raw_Export!A458)</f>
        <v/>
      </c>
      <c r="B458" s="35" t="str">
        <f aca="false">IF(A458="","",Raw_Export!B458)</f>
        <v/>
      </c>
      <c r="C458" s="36" t="str">
        <f aca="false">IF(A458="","",DATE(YEAR(B458),MONTH(B458),1))</f>
        <v/>
      </c>
      <c r="D458" s="0" t="str">
        <f aca="false">IF(A458="","",IFERROR(INDEX(Cleanup_Rules!$B$6:$B$60,MATCH(TRIM(LOWER(Raw_Export!C458)),Cleanup_Rules!$A$6:$A$60,0)),"UNMAPPED"))</f>
        <v/>
      </c>
      <c r="E458" s="0" t="str">
        <f aca="false">IF(A458="","",IFERROR(INDEX(Cleanup_Rules!$E$6:$E$60,MATCH(TRIM(LOWER(Raw_Export!E458)),Cleanup_Rules!$D$6:$D$60,0)),"UNMAPPED"))</f>
        <v/>
      </c>
      <c r="F458" s="0" t="str">
        <f aca="false">IF(A458="","",IFERROR(INDEX(Cleanup_Rules!$H$6:$H$60,MATCH(TRIM(LOWER(Raw_Export!F458)),Cleanup_Rules!$G$6:$G$60,0)),"UNMAPPED"))</f>
        <v/>
      </c>
      <c r="G458" s="0" t="str">
        <f aca="false">IF(A458="","",IFERROR(INDEX(Cleanup_Rules!$K$6:$K$60,MATCH(TRIM(LOWER(Raw_Export!G458)),Cleanup_Rules!$J$6:$J$60,0)),"UNMAPPED"))</f>
        <v/>
      </c>
      <c r="H458" s="0" t="str">
        <f aca="false">IF(A458="","",IFERROR(INDEX(Cleanup_Rules!$N$6:$N$60,MATCH(TRIM(LOWER(Raw_Export!H458)),Cleanup_Rules!$M$6:$M$60,0)),"UNMAPPED"))</f>
        <v/>
      </c>
      <c r="I458" s="35" t="str">
        <f aca="false">IF(OR(A458="",Raw_Export!I458=""),"",Raw_Export!I458)</f>
        <v/>
      </c>
      <c r="J458" s="37" t="str">
        <f aca="false">IF(A458="","",IF(Raw_Export!J458="",0,IF(ISNUMBER(Raw_Export!J458),Raw_Export!J458,VALUE(SUBSTITUTE(SUBSTITUTE(Raw_Export!J458,"$",""),",","")))))</f>
        <v/>
      </c>
      <c r="K458" s="0" t="str">
        <f aca="false">IF(A458="","",IF(COUNTIF($A$6:A458,A458)&gt;1,"Duplicate",""))</f>
        <v/>
      </c>
      <c r="L458" s="0" t="str">
        <f aca="false">IF(A458="","",IF(AND(H458="Completed",I458=""),"No completion date",IF(AND(I458&lt;&gt;"",I458&lt;B458),"Completed before created","")))</f>
        <v/>
      </c>
      <c r="M458" s="0" t="str">
        <f aca="false">IF(A458="","",IF(K458="Duplicate","No","Yes"))</f>
        <v/>
      </c>
      <c r="N458" s="0" t="str">
        <f aca="false">IF(OR(A458="",H458&lt;&gt;"Completed",L458&lt;&gt;""),"",I458-B458)</f>
        <v/>
      </c>
      <c r="O458" s="0" t="str">
        <f aca="false">IF(A458="","",IFERROR(INDEX(Cleanup_Rules!$Q$6:$Q$8,MATCH(F458,Cleanup_Rules!$P$6:$P$8,0)),""))</f>
        <v/>
      </c>
      <c r="P458" s="0" t="str">
        <f aca="false">IF(OR(N458="",O458=""),"",IF(N458&lt;=O458,"Yes","No"))</f>
        <v/>
      </c>
      <c r="Q458" s="0" t="str">
        <f aca="false">IF(A458="","",MID(IF(NOT(EXACT(TRIM(Raw_Export!C458),D458))," · property","")&amp;IF(NOT(EXACT(TRIM(Raw_Export!E458),E458))," · category","")&amp;IF(NOT(EXACT(TRIM(Raw_Export!F458),F458))," · priority","")&amp;IF(NOT(EXACT(TRIM(Raw_Export!G458),G458))," · vendor","")&amp;IF(NOT(EXACT(TRIM(Raw_Export!H458),H458))," · status","")&amp;IF(ISTEXT(Raw_Export!J458)," · cost was text",""),4,200))</f>
        <v/>
      </c>
      <c r="R458" s="0" t="str">
        <f aca="false">IF(A458="","",IF(OR(LEN(Q458)&gt;0,K458&lt;&gt;"",L458&lt;&gt;""),1,0))</f>
        <v/>
      </c>
    </row>
    <row r="459" customFormat="false" ht="15" hidden="false" customHeight="false" outlineLevel="0" collapsed="false">
      <c r="A459" s="0" t="str">
        <f aca="false">IF(Raw_Export!A459="","",Raw_Export!A459)</f>
        <v/>
      </c>
      <c r="B459" s="35" t="str">
        <f aca="false">IF(A459="","",Raw_Export!B459)</f>
        <v/>
      </c>
      <c r="C459" s="36" t="str">
        <f aca="false">IF(A459="","",DATE(YEAR(B459),MONTH(B459),1))</f>
        <v/>
      </c>
      <c r="D459" s="0" t="str">
        <f aca="false">IF(A459="","",IFERROR(INDEX(Cleanup_Rules!$B$6:$B$60,MATCH(TRIM(LOWER(Raw_Export!C459)),Cleanup_Rules!$A$6:$A$60,0)),"UNMAPPED"))</f>
        <v/>
      </c>
      <c r="E459" s="0" t="str">
        <f aca="false">IF(A459="","",IFERROR(INDEX(Cleanup_Rules!$E$6:$E$60,MATCH(TRIM(LOWER(Raw_Export!E459)),Cleanup_Rules!$D$6:$D$60,0)),"UNMAPPED"))</f>
        <v/>
      </c>
      <c r="F459" s="0" t="str">
        <f aca="false">IF(A459="","",IFERROR(INDEX(Cleanup_Rules!$H$6:$H$60,MATCH(TRIM(LOWER(Raw_Export!F459)),Cleanup_Rules!$G$6:$G$60,0)),"UNMAPPED"))</f>
        <v/>
      </c>
      <c r="G459" s="0" t="str">
        <f aca="false">IF(A459="","",IFERROR(INDEX(Cleanup_Rules!$K$6:$K$60,MATCH(TRIM(LOWER(Raw_Export!G459)),Cleanup_Rules!$J$6:$J$60,0)),"UNMAPPED"))</f>
        <v/>
      </c>
      <c r="H459" s="0" t="str">
        <f aca="false">IF(A459="","",IFERROR(INDEX(Cleanup_Rules!$N$6:$N$60,MATCH(TRIM(LOWER(Raw_Export!H459)),Cleanup_Rules!$M$6:$M$60,0)),"UNMAPPED"))</f>
        <v/>
      </c>
      <c r="I459" s="35" t="str">
        <f aca="false">IF(OR(A459="",Raw_Export!I459=""),"",Raw_Export!I459)</f>
        <v/>
      </c>
      <c r="J459" s="37" t="str">
        <f aca="false">IF(A459="","",IF(Raw_Export!J459="",0,IF(ISNUMBER(Raw_Export!J459),Raw_Export!J459,VALUE(SUBSTITUTE(SUBSTITUTE(Raw_Export!J459,"$",""),",","")))))</f>
        <v/>
      </c>
      <c r="K459" s="0" t="str">
        <f aca="false">IF(A459="","",IF(COUNTIF($A$6:A459,A459)&gt;1,"Duplicate",""))</f>
        <v/>
      </c>
      <c r="L459" s="0" t="str">
        <f aca="false">IF(A459="","",IF(AND(H459="Completed",I459=""),"No completion date",IF(AND(I459&lt;&gt;"",I459&lt;B459),"Completed before created","")))</f>
        <v/>
      </c>
      <c r="M459" s="0" t="str">
        <f aca="false">IF(A459="","",IF(K459="Duplicate","No","Yes"))</f>
        <v/>
      </c>
      <c r="N459" s="0" t="str">
        <f aca="false">IF(OR(A459="",H459&lt;&gt;"Completed",L459&lt;&gt;""),"",I459-B459)</f>
        <v/>
      </c>
      <c r="O459" s="0" t="str">
        <f aca="false">IF(A459="","",IFERROR(INDEX(Cleanup_Rules!$Q$6:$Q$8,MATCH(F459,Cleanup_Rules!$P$6:$P$8,0)),""))</f>
        <v/>
      </c>
      <c r="P459" s="0" t="str">
        <f aca="false">IF(OR(N459="",O459=""),"",IF(N459&lt;=O459,"Yes","No"))</f>
        <v/>
      </c>
      <c r="Q459" s="0" t="str">
        <f aca="false">IF(A459="","",MID(IF(NOT(EXACT(TRIM(Raw_Export!C459),D459))," · property","")&amp;IF(NOT(EXACT(TRIM(Raw_Export!E459),E459))," · category","")&amp;IF(NOT(EXACT(TRIM(Raw_Export!F459),F459))," · priority","")&amp;IF(NOT(EXACT(TRIM(Raw_Export!G459),G459))," · vendor","")&amp;IF(NOT(EXACT(TRIM(Raw_Export!H459),H459))," · status","")&amp;IF(ISTEXT(Raw_Export!J459)," · cost was text",""),4,200))</f>
        <v/>
      </c>
      <c r="R459" s="0" t="str">
        <f aca="false">IF(A459="","",IF(OR(LEN(Q459)&gt;0,K459&lt;&gt;"",L459&lt;&gt;""),1,0))</f>
        <v/>
      </c>
    </row>
    <row r="460" customFormat="false" ht="15" hidden="false" customHeight="false" outlineLevel="0" collapsed="false">
      <c r="A460" s="0" t="str">
        <f aca="false">IF(Raw_Export!A460="","",Raw_Export!A460)</f>
        <v/>
      </c>
      <c r="B460" s="35" t="str">
        <f aca="false">IF(A460="","",Raw_Export!B460)</f>
        <v/>
      </c>
      <c r="C460" s="36" t="str">
        <f aca="false">IF(A460="","",DATE(YEAR(B460),MONTH(B460),1))</f>
        <v/>
      </c>
      <c r="D460" s="0" t="str">
        <f aca="false">IF(A460="","",IFERROR(INDEX(Cleanup_Rules!$B$6:$B$60,MATCH(TRIM(LOWER(Raw_Export!C460)),Cleanup_Rules!$A$6:$A$60,0)),"UNMAPPED"))</f>
        <v/>
      </c>
      <c r="E460" s="0" t="str">
        <f aca="false">IF(A460="","",IFERROR(INDEX(Cleanup_Rules!$E$6:$E$60,MATCH(TRIM(LOWER(Raw_Export!E460)),Cleanup_Rules!$D$6:$D$60,0)),"UNMAPPED"))</f>
        <v/>
      </c>
      <c r="F460" s="0" t="str">
        <f aca="false">IF(A460="","",IFERROR(INDEX(Cleanup_Rules!$H$6:$H$60,MATCH(TRIM(LOWER(Raw_Export!F460)),Cleanup_Rules!$G$6:$G$60,0)),"UNMAPPED"))</f>
        <v/>
      </c>
      <c r="G460" s="0" t="str">
        <f aca="false">IF(A460="","",IFERROR(INDEX(Cleanup_Rules!$K$6:$K$60,MATCH(TRIM(LOWER(Raw_Export!G460)),Cleanup_Rules!$J$6:$J$60,0)),"UNMAPPED"))</f>
        <v/>
      </c>
      <c r="H460" s="0" t="str">
        <f aca="false">IF(A460="","",IFERROR(INDEX(Cleanup_Rules!$N$6:$N$60,MATCH(TRIM(LOWER(Raw_Export!H460)),Cleanup_Rules!$M$6:$M$60,0)),"UNMAPPED"))</f>
        <v/>
      </c>
      <c r="I460" s="35" t="str">
        <f aca="false">IF(OR(A460="",Raw_Export!I460=""),"",Raw_Export!I460)</f>
        <v/>
      </c>
      <c r="J460" s="37" t="str">
        <f aca="false">IF(A460="","",IF(Raw_Export!J460="",0,IF(ISNUMBER(Raw_Export!J460),Raw_Export!J460,VALUE(SUBSTITUTE(SUBSTITUTE(Raw_Export!J460,"$",""),",","")))))</f>
        <v/>
      </c>
      <c r="K460" s="0" t="str">
        <f aca="false">IF(A460="","",IF(COUNTIF($A$6:A460,A460)&gt;1,"Duplicate",""))</f>
        <v/>
      </c>
      <c r="L460" s="0" t="str">
        <f aca="false">IF(A460="","",IF(AND(H460="Completed",I460=""),"No completion date",IF(AND(I460&lt;&gt;"",I460&lt;B460),"Completed before created","")))</f>
        <v/>
      </c>
      <c r="M460" s="0" t="str">
        <f aca="false">IF(A460="","",IF(K460="Duplicate","No","Yes"))</f>
        <v/>
      </c>
      <c r="N460" s="0" t="str">
        <f aca="false">IF(OR(A460="",H460&lt;&gt;"Completed",L460&lt;&gt;""),"",I460-B460)</f>
        <v/>
      </c>
      <c r="O460" s="0" t="str">
        <f aca="false">IF(A460="","",IFERROR(INDEX(Cleanup_Rules!$Q$6:$Q$8,MATCH(F460,Cleanup_Rules!$P$6:$P$8,0)),""))</f>
        <v/>
      </c>
      <c r="P460" s="0" t="str">
        <f aca="false">IF(OR(N460="",O460=""),"",IF(N460&lt;=O460,"Yes","No"))</f>
        <v/>
      </c>
      <c r="Q460" s="0" t="str">
        <f aca="false">IF(A460="","",MID(IF(NOT(EXACT(TRIM(Raw_Export!C460),D460))," · property","")&amp;IF(NOT(EXACT(TRIM(Raw_Export!E460),E460))," · category","")&amp;IF(NOT(EXACT(TRIM(Raw_Export!F460),F460))," · priority","")&amp;IF(NOT(EXACT(TRIM(Raw_Export!G460),G460))," · vendor","")&amp;IF(NOT(EXACT(TRIM(Raw_Export!H460),H460))," · status","")&amp;IF(ISTEXT(Raw_Export!J460)," · cost was text",""),4,200))</f>
        <v/>
      </c>
      <c r="R460" s="0" t="str">
        <f aca="false">IF(A460="","",IF(OR(LEN(Q460)&gt;0,K460&lt;&gt;"",L460&lt;&gt;""),1,0))</f>
        <v/>
      </c>
    </row>
    <row r="461" customFormat="false" ht="15" hidden="false" customHeight="false" outlineLevel="0" collapsed="false">
      <c r="A461" s="0" t="str">
        <f aca="false">IF(Raw_Export!A461="","",Raw_Export!A461)</f>
        <v/>
      </c>
      <c r="B461" s="35" t="str">
        <f aca="false">IF(A461="","",Raw_Export!B461)</f>
        <v/>
      </c>
      <c r="C461" s="36" t="str">
        <f aca="false">IF(A461="","",DATE(YEAR(B461),MONTH(B461),1))</f>
        <v/>
      </c>
      <c r="D461" s="0" t="str">
        <f aca="false">IF(A461="","",IFERROR(INDEX(Cleanup_Rules!$B$6:$B$60,MATCH(TRIM(LOWER(Raw_Export!C461)),Cleanup_Rules!$A$6:$A$60,0)),"UNMAPPED"))</f>
        <v/>
      </c>
      <c r="E461" s="0" t="str">
        <f aca="false">IF(A461="","",IFERROR(INDEX(Cleanup_Rules!$E$6:$E$60,MATCH(TRIM(LOWER(Raw_Export!E461)),Cleanup_Rules!$D$6:$D$60,0)),"UNMAPPED"))</f>
        <v/>
      </c>
      <c r="F461" s="0" t="str">
        <f aca="false">IF(A461="","",IFERROR(INDEX(Cleanup_Rules!$H$6:$H$60,MATCH(TRIM(LOWER(Raw_Export!F461)),Cleanup_Rules!$G$6:$G$60,0)),"UNMAPPED"))</f>
        <v/>
      </c>
      <c r="G461" s="0" t="str">
        <f aca="false">IF(A461="","",IFERROR(INDEX(Cleanup_Rules!$K$6:$K$60,MATCH(TRIM(LOWER(Raw_Export!G461)),Cleanup_Rules!$J$6:$J$60,0)),"UNMAPPED"))</f>
        <v/>
      </c>
      <c r="H461" s="0" t="str">
        <f aca="false">IF(A461="","",IFERROR(INDEX(Cleanup_Rules!$N$6:$N$60,MATCH(TRIM(LOWER(Raw_Export!H461)),Cleanup_Rules!$M$6:$M$60,0)),"UNMAPPED"))</f>
        <v/>
      </c>
      <c r="I461" s="35" t="str">
        <f aca="false">IF(OR(A461="",Raw_Export!I461=""),"",Raw_Export!I461)</f>
        <v/>
      </c>
      <c r="J461" s="37" t="str">
        <f aca="false">IF(A461="","",IF(Raw_Export!J461="",0,IF(ISNUMBER(Raw_Export!J461),Raw_Export!J461,VALUE(SUBSTITUTE(SUBSTITUTE(Raw_Export!J461,"$",""),",","")))))</f>
        <v/>
      </c>
      <c r="K461" s="0" t="str">
        <f aca="false">IF(A461="","",IF(COUNTIF($A$6:A461,A461)&gt;1,"Duplicate",""))</f>
        <v/>
      </c>
      <c r="L461" s="0" t="str">
        <f aca="false">IF(A461="","",IF(AND(H461="Completed",I461=""),"No completion date",IF(AND(I461&lt;&gt;"",I461&lt;B461),"Completed before created","")))</f>
        <v/>
      </c>
      <c r="M461" s="0" t="str">
        <f aca="false">IF(A461="","",IF(K461="Duplicate","No","Yes"))</f>
        <v/>
      </c>
      <c r="N461" s="0" t="str">
        <f aca="false">IF(OR(A461="",H461&lt;&gt;"Completed",L461&lt;&gt;""),"",I461-B461)</f>
        <v/>
      </c>
      <c r="O461" s="0" t="str">
        <f aca="false">IF(A461="","",IFERROR(INDEX(Cleanup_Rules!$Q$6:$Q$8,MATCH(F461,Cleanup_Rules!$P$6:$P$8,0)),""))</f>
        <v/>
      </c>
      <c r="P461" s="0" t="str">
        <f aca="false">IF(OR(N461="",O461=""),"",IF(N461&lt;=O461,"Yes","No"))</f>
        <v/>
      </c>
      <c r="Q461" s="0" t="str">
        <f aca="false">IF(A461="","",MID(IF(NOT(EXACT(TRIM(Raw_Export!C461),D461))," · property","")&amp;IF(NOT(EXACT(TRIM(Raw_Export!E461),E461))," · category","")&amp;IF(NOT(EXACT(TRIM(Raw_Export!F461),F461))," · priority","")&amp;IF(NOT(EXACT(TRIM(Raw_Export!G461),G461))," · vendor","")&amp;IF(NOT(EXACT(TRIM(Raw_Export!H461),H461))," · status","")&amp;IF(ISTEXT(Raw_Export!J461)," · cost was text",""),4,200))</f>
        <v/>
      </c>
      <c r="R461" s="0" t="str">
        <f aca="false">IF(A461="","",IF(OR(LEN(Q461)&gt;0,K461&lt;&gt;"",L461&lt;&gt;""),1,0))</f>
        <v/>
      </c>
    </row>
    <row r="462" customFormat="false" ht="15" hidden="false" customHeight="false" outlineLevel="0" collapsed="false">
      <c r="A462" s="0" t="str">
        <f aca="false">IF(Raw_Export!A462="","",Raw_Export!A462)</f>
        <v/>
      </c>
      <c r="B462" s="35" t="str">
        <f aca="false">IF(A462="","",Raw_Export!B462)</f>
        <v/>
      </c>
      <c r="C462" s="36" t="str">
        <f aca="false">IF(A462="","",DATE(YEAR(B462),MONTH(B462),1))</f>
        <v/>
      </c>
      <c r="D462" s="0" t="str">
        <f aca="false">IF(A462="","",IFERROR(INDEX(Cleanup_Rules!$B$6:$B$60,MATCH(TRIM(LOWER(Raw_Export!C462)),Cleanup_Rules!$A$6:$A$60,0)),"UNMAPPED"))</f>
        <v/>
      </c>
      <c r="E462" s="0" t="str">
        <f aca="false">IF(A462="","",IFERROR(INDEX(Cleanup_Rules!$E$6:$E$60,MATCH(TRIM(LOWER(Raw_Export!E462)),Cleanup_Rules!$D$6:$D$60,0)),"UNMAPPED"))</f>
        <v/>
      </c>
      <c r="F462" s="0" t="str">
        <f aca="false">IF(A462="","",IFERROR(INDEX(Cleanup_Rules!$H$6:$H$60,MATCH(TRIM(LOWER(Raw_Export!F462)),Cleanup_Rules!$G$6:$G$60,0)),"UNMAPPED"))</f>
        <v/>
      </c>
      <c r="G462" s="0" t="str">
        <f aca="false">IF(A462="","",IFERROR(INDEX(Cleanup_Rules!$K$6:$K$60,MATCH(TRIM(LOWER(Raw_Export!G462)),Cleanup_Rules!$J$6:$J$60,0)),"UNMAPPED"))</f>
        <v/>
      </c>
      <c r="H462" s="0" t="str">
        <f aca="false">IF(A462="","",IFERROR(INDEX(Cleanup_Rules!$N$6:$N$60,MATCH(TRIM(LOWER(Raw_Export!H462)),Cleanup_Rules!$M$6:$M$60,0)),"UNMAPPED"))</f>
        <v/>
      </c>
      <c r="I462" s="35" t="str">
        <f aca="false">IF(OR(A462="",Raw_Export!I462=""),"",Raw_Export!I462)</f>
        <v/>
      </c>
      <c r="J462" s="37" t="str">
        <f aca="false">IF(A462="","",IF(Raw_Export!J462="",0,IF(ISNUMBER(Raw_Export!J462),Raw_Export!J462,VALUE(SUBSTITUTE(SUBSTITUTE(Raw_Export!J462,"$",""),",","")))))</f>
        <v/>
      </c>
      <c r="K462" s="0" t="str">
        <f aca="false">IF(A462="","",IF(COUNTIF($A$6:A462,A462)&gt;1,"Duplicate",""))</f>
        <v/>
      </c>
      <c r="L462" s="0" t="str">
        <f aca="false">IF(A462="","",IF(AND(H462="Completed",I462=""),"No completion date",IF(AND(I462&lt;&gt;"",I462&lt;B462),"Completed before created","")))</f>
        <v/>
      </c>
      <c r="M462" s="0" t="str">
        <f aca="false">IF(A462="","",IF(K462="Duplicate","No","Yes"))</f>
        <v/>
      </c>
      <c r="N462" s="0" t="str">
        <f aca="false">IF(OR(A462="",H462&lt;&gt;"Completed",L462&lt;&gt;""),"",I462-B462)</f>
        <v/>
      </c>
      <c r="O462" s="0" t="str">
        <f aca="false">IF(A462="","",IFERROR(INDEX(Cleanup_Rules!$Q$6:$Q$8,MATCH(F462,Cleanup_Rules!$P$6:$P$8,0)),""))</f>
        <v/>
      </c>
      <c r="P462" s="0" t="str">
        <f aca="false">IF(OR(N462="",O462=""),"",IF(N462&lt;=O462,"Yes","No"))</f>
        <v/>
      </c>
      <c r="Q462" s="0" t="str">
        <f aca="false">IF(A462="","",MID(IF(NOT(EXACT(TRIM(Raw_Export!C462),D462))," · property","")&amp;IF(NOT(EXACT(TRIM(Raw_Export!E462),E462))," · category","")&amp;IF(NOT(EXACT(TRIM(Raw_Export!F462),F462))," · priority","")&amp;IF(NOT(EXACT(TRIM(Raw_Export!G462),G462))," · vendor","")&amp;IF(NOT(EXACT(TRIM(Raw_Export!H462),H462))," · status","")&amp;IF(ISTEXT(Raw_Export!J462)," · cost was text",""),4,200))</f>
        <v/>
      </c>
      <c r="R462" s="0" t="str">
        <f aca="false">IF(A462="","",IF(OR(LEN(Q462)&gt;0,K462&lt;&gt;"",L462&lt;&gt;""),1,0))</f>
        <v/>
      </c>
    </row>
    <row r="463" customFormat="false" ht="15" hidden="false" customHeight="false" outlineLevel="0" collapsed="false">
      <c r="A463" s="0" t="str">
        <f aca="false">IF(Raw_Export!A463="","",Raw_Export!A463)</f>
        <v/>
      </c>
      <c r="B463" s="35" t="str">
        <f aca="false">IF(A463="","",Raw_Export!B463)</f>
        <v/>
      </c>
      <c r="C463" s="36" t="str">
        <f aca="false">IF(A463="","",DATE(YEAR(B463),MONTH(B463),1))</f>
        <v/>
      </c>
      <c r="D463" s="0" t="str">
        <f aca="false">IF(A463="","",IFERROR(INDEX(Cleanup_Rules!$B$6:$B$60,MATCH(TRIM(LOWER(Raw_Export!C463)),Cleanup_Rules!$A$6:$A$60,0)),"UNMAPPED"))</f>
        <v/>
      </c>
      <c r="E463" s="0" t="str">
        <f aca="false">IF(A463="","",IFERROR(INDEX(Cleanup_Rules!$E$6:$E$60,MATCH(TRIM(LOWER(Raw_Export!E463)),Cleanup_Rules!$D$6:$D$60,0)),"UNMAPPED"))</f>
        <v/>
      </c>
      <c r="F463" s="0" t="str">
        <f aca="false">IF(A463="","",IFERROR(INDEX(Cleanup_Rules!$H$6:$H$60,MATCH(TRIM(LOWER(Raw_Export!F463)),Cleanup_Rules!$G$6:$G$60,0)),"UNMAPPED"))</f>
        <v/>
      </c>
      <c r="G463" s="0" t="str">
        <f aca="false">IF(A463="","",IFERROR(INDEX(Cleanup_Rules!$K$6:$K$60,MATCH(TRIM(LOWER(Raw_Export!G463)),Cleanup_Rules!$J$6:$J$60,0)),"UNMAPPED"))</f>
        <v/>
      </c>
      <c r="H463" s="0" t="str">
        <f aca="false">IF(A463="","",IFERROR(INDEX(Cleanup_Rules!$N$6:$N$60,MATCH(TRIM(LOWER(Raw_Export!H463)),Cleanup_Rules!$M$6:$M$60,0)),"UNMAPPED"))</f>
        <v/>
      </c>
      <c r="I463" s="35" t="str">
        <f aca="false">IF(OR(A463="",Raw_Export!I463=""),"",Raw_Export!I463)</f>
        <v/>
      </c>
      <c r="J463" s="37" t="str">
        <f aca="false">IF(A463="","",IF(Raw_Export!J463="",0,IF(ISNUMBER(Raw_Export!J463),Raw_Export!J463,VALUE(SUBSTITUTE(SUBSTITUTE(Raw_Export!J463,"$",""),",","")))))</f>
        <v/>
      </c>
      <c r="K463" s="0" t="str">
        <f aca="false">IF(A463="","",IF(COUNTIF($A$6:A463,A463)&gt;1,"Duplicate",""))</f>
        <v/>
      </c>
      <c r="L463" s="0" t="str">
        <f aca="false">IF(A463="","",IF(AND(H463="Completed",I463=""),"No completion date",IF(AND(I463&lt;&gt;"",I463&lt;B463),"Completed before created","")))</f>
        <v/>
      </c>
      <c r="M463" s="0" t="str">
        <f aca="false">IF(A463="","",IF(K463="Duplicate","No","Yes"))</f>
        <v/>
      </c>
      <c r="N463" s="0" t="str">
        <f aca="false">IF(OR(A463="",H463&lt;&gt;"Completed",L463&lt;&gt;""),"",I463-B463)</f>
        <v/>
      </c>
      <c r="O463" s="0" t="str">
        <f aca="false">IF(A463="","",IFERROR(INDEX(Cleanup_Rules!$Q$6:$Q$8,MATCH(F463,Cleanup_Rules!$P$6:$P$8,0)),""))</f>
        <v/>
      </c>
      <c r="P463" s="0" t="str">
        <f aca="false">IF(OR(N463="",O463=""),"",IF(N463&lt;=O463,"Yes","No"))</f>
        <v/>
      </c>
      <c r="Q463" s="0" t="str">
        <f aca="false">IF(A463="","",MID(IF(NOT(EXACT(TRIM(Raw_Export!C463),D463))," · property","")&amp;IF(NOT(EXACT(TRIM(Raw_Export!E463),E463))," · category","")&amp;IF(NOT(EXACT(TRIM(Raw_Export!F463),F463))," · priority","")&amp;IF(NOT(EXACT(TRIM(Raw_Export!G463),G463))," · vendor","")&amp;IF(NOT(EXACT(TRIM(Raw_Export!H463),H463))," · status","")&amp;IF(ISTEXT(Raw_Export!J463)," · cost was text",""),4,200))</f>
        <v/>
      </c>
      <c r="R463" s="0" t="str">
        <f aca="false">IF(A463="","",IF(OR(LEN(Q463)&gt;0,K463&lt;&gt;"",L463&lt;&gt;""),1,0))</f>
        <v/>
      </c>
    </row>
    <row r="464" customFormat="false" ht="15" hidden="false" customHeight="false" outlineLevel="0" collapsed="false">
      <c r="A464" s="0" t="str">
        <f aca="false">IF(Raw_Export!A464="","",Raw_Export!A464)</f>
        <v/>
      </c>
      <c r="B464" s="35" t="str">
        <f aca="false">IF(A464="","",Raw_Export!B464)</f>
        <v/>
      </c>
      <c r="C464" s="36" t="str">
        <f aca="false">IF(A464="","",DATE(YEAR(B464),MONTH(B464),1))</f>
        <v/>
      </c>
      <c r="D464" s="0" t="str">
        <f aca="false">IF(A464="","",IFERROR(INDEX(Cleanup_Rules!$B$6:$B$60,MATCH(TRIM(LOWER(Raw_Export!C464)),Cleanup_Rules!$A$6:$A$60,0)),"UNMAPPED"))</f>
        <v/>
      </c>
      <c r="E464" s="0" t="str">
        <f aca="false">IF(A464="","",IFERROR(INDEX(Cleanup_Rules!$E$6:$E$60,MATCH(TRIM(LOWER(Raw_Export!E464)),Cleanup_Rules!$D$6:$D$60,0)),"UNMAPPED"))</f>
        <v/>
      </c>
      <c r="F464" s="0" t="str">
        <f aca="false">IF(A464="","",IFERROR(INDEX(Cleanup_Rules!$H$6:$H$60,MATCH(TRIM(LOWER(Raw_Export!F464)),Cleanup_Rules!$G$6:$G$60,0)),"UNMAPPED"))</f>
        <v/>
      </c>
      <c r="G464" s="0" t="str">
        <f aca="false">IF(A464="","",IFERROR(INDEX(Cleanup_Rules!$K$6:$K$60,MATCH(TRIM(LOWER(Raw_Export!G464)),Cleanup_Rules!$J$6:$J$60,0)),"UNMAPPED"))</f>
        <v/>
      </c>
      <c r="H464" s="0" t="str">
        <f aca="false">IF(A464="","",IFERROR(INDEX(Cleanup_Rules!$N$6:$N$60,MATCH(TRIM(LOWER(Raw_Export!H464)),Cleanup_Rules!$M$6:$M$60,0)),"UNMAPPED"))</f>
        <v/>
      </c>
      <c r="I464" s="35" t="str">
        <f aca="false">IF(OR(A464="",Raw_Export!I464=""),"",Raw_Export!I464)</f>
        <v/>
      </c>
      <c r="J464" s="37" t="str">
        <f aca="false">IF(A464="","",IF(Raw_Export!J464="",0,IF(ISNUMBER(Raw_Export!J464),Raw_Export!J464,VALUE(SUBSTITUTE(SUBSTITUTE(Raw_Export!J464,"$",""),",","")))))</f>
        <v/>
      </c>
      <c r="K464" s="0" t="str">
        <f aca="false">IF(A464="","",IF(COUNTIF($A$6:A464,A464)&gt;1,"Duplicate",""))</f>
        <v/>
      </c>
      <c r="L464" s="0" t="str">
        <f aca="false">IF(A464="","",IF(AND(H464="Completed",I464=""),"No completion date",IF(AND(I464&lt;&gt;"",I464&lt;B464),"Completed before created","")))</f>
        <v/>
      </c>
      <c r="M464" s="0" t="str">
        <f aca="false">IF(A464="","",IF(K464="Duplicate","No","Yes"))</f>
        <v/>
      </c>
      <c r="N464" s="0" t="str">
        <f aca="false">IF(OR(A464="",H464&lt;&gt;"Completed",L464&lt;&gt;""),"",I464-B464)</f>
        <v/>
      </c>
      <c r="O464" s="0" t="str">
        <f aca="false">IF(A464="","",IFERROR(INDEX(Cleanup_Rules!$Q$6:$Q$8,MATCH(F464,Cleanup_Rules!$P$6:$P$8,0)),""))</f>
        <v/>
      </c>
      <c r="P464" s="0" t="str">
        <f aca="false">IF(OR(N464="",O464=""),"",IF(N464&lt;=O464,"Yes","No"))</f>
        <v/>
      </c>
      <c r="Q464" s="0" t="str">
        <f aca="false">IF(A464="","",MID(IF(NOT(EXACT(TRIM(Raw_Export!C464),D464))," · property","")&amp;IF(NOT(EXACT(TRIM(Raw_Export!E464),E464))," · category","")&amp;IF(NOT(EXACT(TRIM(Raw_Export!F464),F464))," · priority","")&amp;IF(NOT(EXACT(TRIM(Raw_Export!G464),G464))," · vendor","")&amp;IF(NOT(EXACT(TRIM(Raw_Export!H464),H464))," · status","")&amp;IF(ISTEXT(Raw_Export!J464)," · cost was text",""),4,200))</f>
        <v/>
      </c>
      <c r="R464" s="0" t="str">
        <f aca="false">IF(A464="","",IF(OR(LEN(Q464)&gt;0,K464&lt;&gt;"",L464&lt;&gt;""),1,0))</f>
        <v/>
      </c>
    </row>
    <row r="465" customFormat="false" ht="15" hidden="false" customHeight="false" outlineLevel="0" collapsed="false">
      <c r="A465" s="0" t="str">
        <f aca="false">IF(Raw_Export!A465="","",Raw_Export!A465)</f>
        <v/>
      </c>
      <c r="B465" s="35" t="str">
        <f aca="false">IF(A465="","",Raw_Export!B465)</f>
        <v/>
      </c>
      <c r="C465" s="36" t="str">
        <f aca="false">IF(A465="","",DATE(YEAR(B465),MONTH(B465),1))</f>
        <v/>
      </c>
      <c r="D465" s="0" t="str">
        <f aca="false">IF(A465="","",IFERROR(INDEX(Cleanup_Rules!$B$6:$B$60,MATCH(TRIM(LOWER(Raw_Export!C465)),Cleanup_Rules!$A$6:$A$60,0)),"UNMAPPED"))</f>
        <v/>
      </c>
      <c r="E465" s="0" t="str">
        <f aca="false">IF(A465="","",IFERROR(INDEX(Cleanup_Rules!$E$6:$E$60,MATCH(TRIM(LOWER(Raw_Export!E465)),Cleanup_Rules!$D$6:$D$60,0)),"UNMAPPED"))</f>
        <v/>
      </c>
      <c r="F465" s="0" t="str">
        <f aca="false">IF(A465="","",IFERROR(INDEX(Cleanup_Rules!$H$6:$H$60,MATCH(TRIM(LOWER(Raw_Export!F465)),Cleanup_Rules!$G$6:$G$60,0)),"UNMAPPED"))</f>
        <v/>
      </c>
      <c r="G465" s="0" t="str">
        <f aca="false">IF(A465="","",IFERROR(INDEX(Cleanup_Rules!$K$6:$K$60,MATCH(TRIM(LOWER(Raw_Export!G465)),Cleanup_Rules!$J$6:$J$60,0)),"UNMAPPED"))</f>
        <v/>
      </c>
      <c r="H465" s="0" t="str">
        <f aca="false">IF(A465="","",IFERROR(INDEX(Cleanup_Rules!$N$6:$N$60,MATCH(TRIM(LOWER(Raw_Export!H465)),Cleanup_Rules!$M$6:$M$60,0)),"UNMAPPED"))</f>
        <v/>
      </c>
      <c r="I465" s="35" t="str">
        <f aca="false">IF(OR(A465="",Raw_Export!I465=""),"",Raw_Export!I465)</f>
        <v/>
      </c>
      <c r="J465" s="37" t="str">
        <f aca="false">IF(A465="","",IF(Raw_Export!J465="",0,IF(ISNUMBER(Raw_Export!J465),Raw_Export!J465,VALUE(SUBSTITUTE(SUBSTITUTE(Raw_Export!J465,"$",""),",","")))))</f>
        <v/>
      </c>
      <c r="K465" s="0" t="str">
        <f aca="false">IF(A465="","",IF(COUNTIF($A$6:A465,A465)&gt;1,"Duplicate",""))</f>
        <v/>
      </c>
      <c r="L465" s="0" t="str">
        <f aca="false">IF(A465="","",IF(AND(H465="Completed",I465=""),"No completion date",IF(AND(I465&lt;&gt;"",I465&lt;B465),"Completed before created","")))</f>
        <v/>
      </c>
      <c r="M465" s="0" t="str">
        <f aca="false">IF(A465="","",IF(K465="Duplicate","No","Yes"))</f>
        <v/>
      </c>
      <c r="N465" s="0" t="str">
        <f aca="false">IF(OR(A465="",H465&lt;&gt;"Completed",L465&lt;&gt;""),"",I465-B465)</f>
        <v/>
      </c>
      <c r="O465" s="0" t="str">
        <f aca="false">IF(A465="","",IFERROR(INDEX(Cleanup_Rules!$Q$6:$Q$8,MATCH(F465,Cleanup_Rules!$P$6:$P$8,0)),""))</f>
        <v/>
      </c>
      <c r="P465" s="0" t="str">
        <f aca="false">IF(OR(N465="",O465=""),"",IF(N465&lt;=O465,"Yes","No"))</f>
        <v/>
      </c>
      <c r="Q465" s="0" t="str">
        <f aca="false">IF(A465="","",MID(IF(NOT(EXACT(TRIM(Raw_Export!C465),D465))," · property","")&amp;IF(NOT(EXACT(TRIM(Raw_Export!E465),E465))," · category","")&amp;IF(NOT(EXACT(TRIM(Raw_Export!F465),F465))," · priority","")&amp;IF(NOT(EXACT(TRIM(Raw_Export!G465),G465))," · vendor","")&amp;IF(NOT(EXACT(TRIM(Raw_Export!H465),H465))," · status","")&amp;IF(ISTEXT(Raw_Export!J465)," · cost was text",""),4,200))</f>
        <v/>
      </c>
      <c r="R465" s="0" t="str">
        <f aca="false">IF(A465="","",IF(OR(LEN(Q465)&gt;0,K465&lt;&gt;"",L465&lt;&gt;""),1,0))</f>
        <v/>
      </c>
    </row>
    <row r="466" customFormat="false" ht="15" hidden="false" customHeight="false" outlineLevel="0" collapsed="false">
      <c r="A466" s="0" t="str">
        <f aca="false">IF(Raw_Export!A466="","",Raw_Export!A466)</f>
        <v/>
      </c>
      <c r="B466" s="35" t="str">
        <f aca="false">IF(A466="","",Raw_Export!B466)</f>
        <v/>
      </c>
      <c r="C466" s="36" t="str">
        <f aca="false">IF(A466="","",DATE(YEAR(B466),MONTH(B466),1))</f>
        <v/>
      </c>
      <c r="D466" s="0" t="str">
        <f aca="false">IF(A466="","",IFERROR(INDEX(Cleanup_Rules!$B$6:$B$60,MATCH(TRIM(LOWER(Raw_Export!C466)),Cleanup_Rules!$A$6:$A$60,0)),"UNMAPPED"))</f>
        <v/>
      </c>
      <c r="E466" s="0" t="str">
        <f aca="false">IF(A466="","",IFERROR(INDEX(Cleanup_Rules!$E$6:$E$60,MATCH(TRIM(LOWER(Raw_Export!E466)),Cleanup_Rules!$D$6:$D$60,0)),"UNMAPPED"))</f>
        <v/>
      </c>
      <c r="F466" s="0" t="str">
        <f aca="false">IF(A466="","",IFERROR(INDEX(Cleanup_Rules!$H$6:$H$60,MATCH(TRIM(LOWER(Raw_Export!F466)),Cleanup_Rules!$G$6:$G$60,0)),"UNMAPPED"))</f>
        <v/>
      </c>
      <c r="G466" s="0" t="str">
        <f aca="false">IF(A466="","",IFERROR(INDEX(Cleanup_Rules!$K$6:$K$60,MATCH(TRIM(LOWER(Raw_Export!G466)),Cleanup_Rules!$J$6:$J$60,0)),"UNMAPPED"))</f>
        <v/>
      </c>
      <c r="H466" s="0" t="str">
        <f aca="false">IF(A466="","",IFERROR(INDEX(Cleanup_Rules!$N$6:$N$60,MATCH(TRIM(LOWER(Raw_Export!H466)),Cleanup_Rules!$M$6:$M$60,0)),"UNMAPPED"))</f>
        <v/>
      </c>
      <c r="I466" s="35" t="str">
        <f aca="false">IF(OR(A466="",Raw_Export!I466=""),"",Raw_Export!I466)</f>
        <v/>
      </c>
      <c r="J466" s="37" t="str">
        <f aca="false">IF(A466="","",IF(Raw_Export!J466="",0,IF(ISNUMBER(Raw_Export!J466),Raw_Export!J466,VALUE(SUBSTITUTE(SUBSTITUTE(Raw_Export!J466,"$",""),",","")))))</f>
        <v/>
      </c>
      <c r="K466" s="0" t="str">
        <f aca="false">IF(A466="","",IF(COUNTIF($A$6:A466,A466)&gt;1,"Duplicate",""))</f>
        <v/>
      </c>
      <c r="L466" s="0" t="str">
        <f aca="false">IF(A466="","",IF(AND(H466="Completed",I466=""),"No completion date",IF(AND(I466&lt;&gt;"",I466&lt;B466),"Completed before created","")))</f>
        <v/>
      </c>
      <c r="M466" s="0" t="str">
        <f aca="false">IF(A466="","",IF(K466="Duplicate","No","Yes"))</f>
        <v/>
      </c>
      <c r="N466" s="0" t="str">
        <f aca="false">IF(OR(A466="",H466&lt;&gt;"Completed",L466&lt;&gt;""),"",I466-B466)</f>
        <v/>
      </c>
      <c r="O466" s="0" t="str">
        <f aca="false">IF(A466="","",IFERROR(INDEX(Cleanup_Rules!$Q$6:$Q$8,MATCH(F466,Cleanup_Rules!$P$6:$P$8,0)),""))</f>
        <v/>
      </c>
      <c r="P466" s="0" t="str">
        <f aca="false">IF(OR(N466="",O466=""),"",IF(N466&lt;=O466,"Yes","No"))</f>
        <v/>
      </c>
      <c r="Q466" s="0" t="str">
        <f aca="false">IF(A466="","",MID(IF(NOT(EXACT(TRIM(Raw_Export!C466),D466))," · property","")&amp;IF(NOT(EXACT(TRIM(Raw_Export!E466),E466))," · category","")&amp;IF(NOT(EXACT(TRIM(Raw_Export!F466),F466))," · priority","")&amp;IF(NOT(EXACT(TRIM(Raw_Export!G466),G466))," · vendor","")&amp;IF(NOT(EXACT(TRIM(Raw_Export!H466),H466))," · status","")&amp;IF(ISTEXT(Raw_Export!J466)," · cost was text",""),4,200))</f>
        <v/>
      </c>
      <c r="R466" s="0" t="str">
        <f aca="false">IF(A466="","",IF(OR(LEN(Q466)&gt;0,K466&lt;&gt;"",L466&lt;&gt;""),1,0))</f>
        <v/>
      </c>
    </row>
    <row r="467" customFormat="false" ht="15" hidden="false" customHeight="false" outlineLevel="0" collapsed="false">
      <c r="A467" s="0" t="str">
        <f aca="false">IF(Raw_Export!A467="","",Raw_Export!A467)</f>
        <v/>
      </c>
      <c r="B467" s="35" t="str">
        <f aca="false">IF(A467="","",Raw_Export!B467)</f>
        <v/>
      </c>
      <c r="C467" s="36" t="str">
        <f aca="false">IF(A467="","",DATE(YEAR(B467),MONTH(B467),1))</f>
        <v/>
      </c>
      <c r="D467" s="0" t="str">
        <f aca="false">IF(A467="","",IFERROR(INDEX(Cleanup_Rules!$B$6:$B$60,MATCH(TRIM(LOWER(Raw_Export!C467)),Cleanup_Rules!$A$6:$A$60,0)),"UNMAPPED"))</f>
        <v/>
      </c>
      <c r="E467" s="0" t="str">
        <f aca="false">IF(A467="","",IFERROR(INDEX(Cleanup_Rules!$E$6:$E$60,MATCH(TRIM(LOWER(Raw_Export!E467)),Cleanup_Rules!$D$6:$D$60,0)),"UNMAPPED"))</f>
        <v/>
      </c>
      <c r="F467" s="0" t="str">
        <f aca="false">IF(A467="","",IFERROR(INDEX(Cleanup_Rules!$H$6:$H$60,MATCH(TRIM(LOWER(Raw_Export!F467)),Cleanup_Rules!$G$6:$G$60,0)),"UNMAPPED"))</f>
        <v/>
      </c>
      <c r="G467" s="0" t="str">
        <f aca="false">IF(A467="","",IFERROR(INDEX(Cleanup_Rules!$K$6:$K$60,MATCH(TRIM(LOWER(Raw_Export!G467)),Cleanup_Rules!$J$6:$J$60,0)),"UNMAPPED"))</f>
        <v/>
      </c>
      <c r="H467" s="0" t="str">
        <f aca="false">IF(A467="","",IFERROR(INDEX(Cleanup_Rules!$N$6:$N$60,MATCH(TRIM(LOWER(Raw_Export!H467)),Cleanup_Rules!$M$6:$M$60,0)),"UNMAPPED"))</f>
        <v/>
      </c>
      <c r="I467" s="35" t="str">
        <f aca="false">IF(OR(A467="",Raw_Export!I467=""),"",Raw_Export!I467)</f>
        <v/>
      </c>
      <c r="J467" s="37" t="str">
        <f aca="false">IF(A467="","",IF(Raw_Export!J467="",0,IF(ISNUMBER(Raw_Export!J467),Raw_Export!J467,VALUE(SUBSTITUTE(SUBSTITUTE(Raw_Export!J467,"$",""),",","")))))</f>
        <v/>
      </c>
      <c r="K467" s="0" t="str">
        <f aca="false">IF(A467="","",IF(COUNTIF($A$6:A467,A467)&gt;1,"Duplicate",""))</f>
        <v/>
      </c>
      <c r="L467" s="0" t="str">
        <f aca="false">IF(A467="","",IF(AND(H467="Completed",I467=""),"No completion date",IF(AND(I467&lt;&gt;"",I467&lt;B467),"Completed before created","")))</f>
        <v/>
      </c>
      <c r="M467" s="0" t="str">
        <f aca="false">IF(A467="","",IF(K467="Duplicate","No","Yes"))</f>
        <v/>
      </c>
      <c r="N467" s="0" t="str">
        <f aca="false">IF(OR(A467="",H467&lt;&gt;"Completed",L467&lt;&gt;""),"",I467-B467)</f>
        <v/>
      </c>
      <c r="O467" s="0" t="str">
        <f aca="false">IF(A467="","",IFERROR(INDEX(Cleanup_Rules!$Q$6:$Q$8,MATCH(F467,Cleanup_Rules!$P$6:$P$8,0)),""))</f>
        <v/>
      </c>
      <c r="P467" s="0" t="str">
        <f aca="false">IF(OR(N467="",O467=""),"",IF(N467&lt;=O467,"Yes","No"))</f>
        <v/>
      </c>
      <c r="Q467" s="0" t="str">
        <f aca="false">IF(A467="","",MID(IF(NOT(EXACT(TRIM(Raw_Export!C467),D467))," · property","")&amp;IF(NOT(EXACT(TRIM(Raw_Export!E467),E467))," · category","")&amp;IF(NOT(EXACT(TRIM(Raw_Export!F467),F467))," · priority","")&amp;IF(NOT(EXACT(TRIM(Raw_Export!G467),G467))," · vendor","")&amp;IF(NOT(EXACT(TRIM(Raw_Export!H467),H467))," · status","")&amp;IF(ISTEXT(Raw_Export!J467)," · cost was text",""),4,200))</f>
        <v/>
      </c>
      <c r="R467" s="0" t="str">
        <f aca="false">IF(A467="","",IF(OR(LEN(Q467)&gt;0,K467&lt;&gt;"",L467&lt;&gt;""),1,0))</f>
        <v/>
      </c>
    </row>
    <row r="468" customFormat="false" ht="15" hidden="false" customHeight="false" outlineLevel="0" collapsed="false">
      <c r="A468" s="0" t="str">
        <f aca="false">IF(Raw_Export!A468="","",Raw_Export!A468)</f>
        <v/>
      </c>
      <c r="B468" s="35" t="str">
        <f aca="false">IF(A468="","",Raw_Export!B468)</f>
        <v/>
      </c>
      <c r="C468" s="36" t="str">
        <f aca="false">IF(A468="","",DATE(YEAR(B468),MONTH(B468),1))</f>
        <v/>
      </c>
      <c r="D468" s="0" t="str">
        <f aca="false">IF(A468="","",IFERROR(INDEX(Cleanup_Rules!$B$6:$B$60,MATCH(TRIM(LOWER(Raw_Export!C468)),Cleanup_Rules!$A$6:$A$60,0)),"UNMAPPED"))</f>
        <v/>
      </c>
      <c r="E468" s="0" t="str">
        <f aca="false">IF(A468="","",IFERROR(INDEX(Cleanup_Rules!$E$6:$E$60,MATCH(TRIM(LOWER(Raw_Export!E468)),Cleanup_Rules!$D$6:$D$60,0)),"UNMAPPED"))</f>
        <v/>
      </c>
      <c r="F468" s="0" t="str">
        <f aca="false">IF(A468="","",IFERROR(INDEX(Cleanup_Rules!$H$6:$H$60,MATCH(TRIM(LOWER(Raw_Export!F468)),Cleanup_Rules!$G$6:$G$60,0)),"UNMAPPED"))</f>
        <v/>
      </c>
      <c r="G468" s="0" t="str">
        <f aca="false">IF(A468="","",IFERROR(INDEX(Cleanup_Rules!$K$6:$K$60,MATCH(TRIM(LOWER(Raw_Export!G468)),Cleanup_Rules!$J$6:$J$60,0)),"UNMAPPED"))</f>
        <v/>
      </c>
      <c r="H468" s="0" t="str">
        <f aca="false">IF(A468="","",IFERROR(INDEX(Cleanup_Rules!$N$6:$N$60,MATCH(TRIM(LOWER(Raw_Export!H468)),Cleanup_Rules!$M$6:$M$60,0)),"UNMAPPED"))</f>
        <v/>
      </c>
      <c r="I468" s="35" t="str">
        <f aca="false">IF(OR(A468="",Raw_Export!I468=""),"",Raw_Export!I468)</f>
        <v/>
      </c>
      <c r="J468" s="37" t="str">
        <f aca="false">IF(A468="","",IF(Raw_Export!J468="",0,IF(ISNUMBER(Raw_Export!J468),Raw_Export!J468,VALUE(SUBSTITUTE(SUBSTITUTE(Raw_Export!J468,"$",""),",","")))))</f>
        <v/>
      </c>
      <c r="K468" s="0" t="str">
        <f aca="false">IF(A468="","",IF(COUNTIF($A$6:A468,A468)&gt;1,"Duplicate",""))</f>
        <v/>
      </c>
      <c r="L468" s="0" t="str">
        <f aca="false">IF(A468="","",IF(AND(H468="Completed",I468=""),"No completion date",IF(AND(I468&lt;&gt;"",I468&lt;B468),"Completed before created","")))</f>
        <v/>
      </c>
      <c r="M468" s="0" t="str">
        <f aca="false">IF(A468="","",IF(K468="Duplicate","No","Yes"))</f>
        <v/>
      </c>
      <c r="N468" s="0" t="str">
        <f aca="false">IF(OR(A468="",H468&lt;&gt;"Completed",L468&lt;&gt;""),"",I468-B468)</f>
        <v/>
      </c>
      <c r="O468" s="0" t="str">
        <f aca="false">IF(A468="","",IFERROR(INDEX(Cleanup_Rules!$Q$6:$Q$8,MATCH(F468,Cleanup_Rules!$P$6:$P$8,0)),""))</f>
        <v/>
      </c>
      <c r="P468" s="0" t="str">
        <f aca="false">IF(OR(N468="",O468=""),"",IF(N468&lt;=O468,"Yes","No"))</f>
        <v/>
      </c>
      <c r="Q468" s="0" t="str">
        <f aca="false">IF(A468="","",MID(IF(NOT(EXACT(TRIM(Raw_Export!C468),D468))," · property","")&amp;IF(NOT(EXACT(TRIM(Raw_Export!E468),E468))," · category","")&amp;IF(NOT(EXACT(TRIM(Raw_Export!F468),F468))," · priority","")&amp;IF(NOT(EXACT(TRIM(Raw_Export!G468),G468))," · vendor","")&amp;IF(NOT(EXACT(TRIM(Raw_Export!H468),H468))," · status","")&amp;IF(ISTEXT(Raw_Export!J468)," · cost was text",""),4,200))</f>
        <v/>
      </c>
      <c r="R468" s="0" t="str">
        <f aca="false">IF(A468="","",IF(OR(LEN(Q468)&gt;0,K468&lt;&gt;"",L468&lt;&gt;""),1,0))</f>
        <v/>
      </c>
    </row>
    <row r="469" customFormat="false" ht="15" hidden="false" customHeight="false" outlineLevel="0" collapsed="false">
      <c r="A469" s="0" t="str">
        <f aca="false">IF(Raw_Export!A469="","",Raw_Export!A469)</f>
        <v/>
      </c>
      <c r="B469" s="35" t="str">
        <f aca="false">IF(A469="","",Raw_Export!B469)</f>
        <v/>
      </c>
      <c r="C469" s="36" t="str">
        <f aca="false">IF(A469="","",DATE(YEAR(B469),MONTH(B469),1))</f>
        <v/>
      </c>
      <c r="D469" s="0" t="str">
        <f aca="false">IF(A469="","",IFERROR(INDEX(Cleanup_Rules!$B$6:$B$60,MATCH(TRIM(LOWER(Raw_Export!C469)),Cleanup_Rules!$A$6:$A$60,0)),"UNMAPPED"))</f>
        <v/>
      </c>
      <c r="E469" s="0" t="str">
        <f aca="false">IF(A469="","",IFERROR(INDEX(Cleanup_Rules!$E$6:$E$60,MATCH(TRIM(LOWER(Raw_Export!E469)),Cleanup_Rules!$D$6:$D$60,0)),"UNMAPPED"))</f>
        <v/>
      </c>
      <c r="F469" s="0" t="str">
        <f aca="false">IF(A469="","",IFERROR(INDEX(Cleanup_Rules!$H$6:$H$60,MATCH(TRIM(LOWER(Raw_Export!F469)),Cleanup_Rules!$G$6:$G$60,0)),"UNMAPPED"))</f>
        <v/>
      </c>
      <c r="G469" s="0" t="str">
        <f aca="false">IF(A469="","",IFERROR(INDEX(Cleanup_Rules!$K$6:$K$60,MATCH(TRIM(LOWER(Raw_Export!G469)),Cleanup_Rules!$J$6:$J$60,0)),"UNMAPPED"))</f>
        <v/>
      </c>
      <c r="H469" s="0" t="str">
        <f aca="false">IF(A469="","",IFERROR(INDEX(Cleanup_Rules!$N$6:$N$60,MATCH(TRIM(LOWER(Raw_Export!H469)),Cleanup_Rules!$M$6:$M$60,0)),"UNMAPPED"))</f>
        <v/>
      </c>
      <c r="I469" s="35" t="str">
        <f aca="false">IF(OR(A469="",Raw_Export!I469=""),"",Raw_Export!I469)</f>
        <v/>
      </c>
      <c r="J469" s="37" t="str">
        <f aca="false">IF(A469="","",IF(Raw_Export!J469="",0,IF(ISNUMBER(Raw_Export!J469),Raw_Export!J469,VALUE(SUBSTITUTE(SUBSTITUTE(Raw_Export!J469,"$",""),",","")))))</f>
        <v/>
      </c>
      <c r="K469" s="0" t="str">
        <f aca="false">IF(A469="","",IF(COUNTIF($A$6:A469,A469)&gt;1,"Duplicate",""))</f>
        <v/>
      </c>
      <c r="L469" s="0" t="str">
        <f aca="false">IF(A469="","",IF(AND(H469="Completed",I469=""),"No completion date",IF(AND(I469&lt;&gt;"",I469&lt;B469),"Completed before created","")))</f>
        <v/>
      </c>
      <c r="M469" s="0" t="str">
        <f aca="false">IF(A469="","",IF(K469="Duplicate","No","Yes"))</f>
        <v/>
      </c>
      <c r="N469" s="0" t="str">
        <f aca="false">IF(OR(A469="",H469&lt;&gt;"Completed",L469&lt;&gt;""),"",I469-B469)</f>
        <v/>
      </c>
      <c r="O469" s="0" t="str">
        <f aca="false">IF(A469="","",IFERROR(INDEX(Cleanup_Rules!$Q$6:$Q$8,MATCH(F469,Cleanup_Rules!$P$6:$P$8,0)),""))</f>
        <v/>
      </c>
      <c r="P469" s="0" t="str">
        <f aca="false">IF(OR(N469="",O469=""),"",IF(N469&lt;=O469,"Yes","No"))</f>
        <v/>
      </c>
      <c r="Q469" s="0" t="str">
        <f aca="false">IF(A469="","",MID(IF(NOT(EXACT(TRIM(Raw_Export!C469),D469))," · property","")&amp;IF(NOT(EXACT(TRIM(Raw_Export!E469),E469))," · category","")&amp;IF(NOT(EXACT(TRIM(Raw_Export!F469),F469))," · priority","")&amp;IF(NOT(EXACT(TRIM(Raw_Export!G469),G469))," · vendor","")&amp;IF(NOT(EXACT(TRIM(Raw_Export!H469),H469))," · status","")&amp;IF(ISTEXT(Raw_Export!J469)," · cost was text",""),4,200))</f>
        <v/>
      </c>
      <c r="R469" s="0" t="str">
        <f aca="false">IF(A469="","",IF(OR(LEN(Q469)&gt;0,K469&lt;&gt;"",L469&lt;&gt;""),1,0))</f>
        <v/>
      </c>
    </row>
    <row r="470" customFormat="false" ht="15" hidden="false" customHeight="false" outlineLevel="0" collapsed="false">
      <c r="A470" s="0" t="str">
        <f aca="false">IF(Raw_Export!A470="","",Raw_Export!A470)</f>
        <v/>
      </c>
      <c r="B470" s="35" t="str">
        <f aca="false">IF(A470="","",Raw_Export!B470)</f>
        <v/>
      </c>
      <c r="C470" s="36" t="str">
        <f aca="false">IF(A470="","",DATE(YEAR(B470),MONTH(B470),1))</f>
        <v/>
      </c>
      <c r="D470" s="0" t="str">
        <f aca="false">IF(A470="","",IFERROR(INDEX(Cleanup_Rules!$B$6:$B$60,MATCH(TRIM(LOWER(Raw_Export!C470)),Cleanup_Rules!$A$6:$A$60,0)),"UNMAPPED"))</f>
        <v/>
      </c>
      <c r="E470" s="0" t="str">
        <f aca="false">IF(A470="","",IFERROR(INDEX(Cleanup_Rules!$E$6:$E$60,MATCH(TRIM(LOWER(Raw_Export!E470)),Cleanup_Rules!$D$6:$D$60,0)),"UNMAPPED"))</f>
        <v/>
      </c>
      <c r="F470" s="0" t="str">
        <f aca="false">IF(A470="","",IFERROR(INDEX(Cleanup_Rules!$H$6:$H$60,MATCH(TRIM(LOWER(Raw_Export!F470)),Cleanup_Rules!$G$6:$G$60,0)),"UNMAPPED"))</f>
        <v/>
      </c>
      <c r="G470" s="0" t="str">
        <f aca="false">IF(A470="","",IFERROR(INDEX(Cleanup_Rules!$K$6:$K$60,MATCH(TRIM(LOWER(Raw_Export!G470)),Cleanup_Rules!$J$6:$J$60,0)),"UNMAPPED"))</f>
        <v/>
      </c>
      <c r="H470" s="0" t="str">
        <f aca="false">IF(A470="","",IFERROR(INDEX(Cleanup_Rules!$N$6:$N$60,MATCH(TRIM(LOWER(Raw_Export!H470)),Cleanup_Rules!$M$6:$M$60,0)),"UNMAPPED"))</f>
        <v/>
      </c>
      <c r="I470" s="35" t="str">
        <f aca="false">IF(OR(A470="",Raw_Export!I470=""),"",Raw_Export!I470)</f>
        <v/>
      </c>
      <c r="J470" s="37" t="str">
        <f aca="false">IF(A470="","",IF(Raw_Export!J470="",0,IF(ISNUMBER(Raw_Export!J470),Raw_Export!J470,VALUE(SUBSTITUTE(SUBSTITUTE(Raw_Export!J470,"$",""),",","")))))</f>
        <v/>
      </c>
      <c r="K470" s="0" t="str">
        <f aca="false">IF(A470="","",IF(COUNTIF($A$6:A470,A470)&gt;1,"Duplicate",""))</f>
        <v/>
      </c>
      <c r="L470" s="0" t="str">
        <f aca="false">IF(A470="","",IF(AND(H470="Completed",I470=""),"No completion date",IF(AND(I470&lt;&gt;"",I470&lt;B470),"Completed before created","")))</f>
        <v/>
      </c>
      <c r="M470" s="0" t="str">
        <f aca="false">IF(A470="","",IF(K470="Duplicate","No","Yes"))</f>
        <v/>
      </c>
      <c r="N470" s="0" t="str">
        <f aca="false">IF(OR(A470="",H470&lt;&gt;"Completed",L470&lt;&gt;""),"",I470-B470)</f>
        <v/>
      </c>
      <c r="O470" s="0" t="str">
        <f aca="false">IF(A470="","",IFERROR(INDEX(Cleanup_Rules!$Q$6:$Q$8,MATCH(F470,Cleanup_Rules!$P$6:$P$8,0)),""))</f>
        <v/>
      </c>
      <c r="P470" s="0" t="str">
        <f aca="false">IF(OR(N470="",O470=""),"",IF(N470&lt;=O470,"Yes","No"))</f>
        <v/>
      </c>
      <c r="Q470" s="0" t="str">
        <f aca="false">IF(A470="","",MID(IF(NOT(EXACT(TRIM(Raw_Export!C470),D470))," · property","")&amp;IF(NOT(EXACT(TRIM(Raw_Export!E470),E470))," · category","")&amp;IF(NOT(EXACT(TRIM(Raw_Export!F470),F470))," · priority","")&amp;IF(NOT(EXACT(TRIM(Raw_Export!G470),G470))," · vendor","")&amp;IF(NOT(EXACT(TRIM(Raw_Export!H470),H470))," · status","")&amp;IF(ISTEXT(Raw_Export!J470)," · cost was text",""),4,200))</f>
        <v/>
      </c>
      <c r="R470" s="0" t="str">
        <f aca="false">IF(A470="","",IF(OR(LEN(Q470)&gt;0,K470&lt;&gt;"",L470&lt;&gt;""),1,0))</f>
        <v/>
      </c>
    </row>
    <row r="471" customFormat="false" ht="15" hidden="false" customHeight="false" outlineLevel="0" collapsed="false">
      <c r="A471" s="0" t="str">
        <f aca="false">IF(Raw_Export!A471="","",Raw_Export!A471)</f>
        <v/>
      </c>
      <c r="B471" s="35" t="str">
        <f aca="false">IF(A471="","",Raw_Export!B471)</f>
        <v/>
      </c>
      <c r="C471" s="36" t="str">
        <f aca="false">IF(A471="","",DATE(YEAR(B471),MONTH(B471),1))</f>
        <v/>
      </c>
      <c r="D471" s="0" t="str">
        <f aca="false">IF(A471="","",IFERROR(INDEX(Cleanup_Rules!$B$6:$B$60,MATCH(TRIM(LOWER(Raw_Export!C471)),Cleanup_Rules!$A$6:$A$60,0)),"UNMAPPED"))</f>
        <v/>
      </c>
      <c r="E471" s="0" t="str">
        <f aca="false">IF(A471="","",IFERROR(INDEX(Cleanup_Rules!$E$6:$E$60,MATCH(TRIM(LOWER(Raw_Export!E471)),Cleanup_Rules!$D$6:$D$60,0)),"UNMAPPED"))</f>
        <v/>
      </c>
      <c r="F471" s="0" t="str">
        <f aca="false">IF(A471="","",IFERROR(INDEX(Cleanup_Rules!$H$6:$H$60,MATCH(TRIM(LOWER(Raw_Export!F471)),Cleanup_Rules!$G$6:$G$60,0)),"UNMAPPED"))</f>
        <v/>
      </c>
      <c r="G471" s="0" t="str">
        <f aca="false">IF(A471="","",IFERROR(INDEX(Cleanup_Rules!$K$6:$K$60,MATCH(TRIM(LOWER(Raw_Export!G471)),Cleanup_Rules!$J$6:$J$60,0)),"UNMAPPED"))</f>
        <v/>
      </c>
      <c r="H471" s="0" t="str">
        <f aca="false">IF(A471="","",IFERROR(INDEX(Cleanup_Rules!$N$6:$N$60,MATCH(TRIM(LOWER(Raw_Export!H471)),Cleanup_Rules!$M$6:$M$60,0)),"UNMAPPED"))</f>
        <v/>
      </c>
      <c r="I471" s="35" t="str">
        <f aca="false">IF(OR(A471="",Raw_Export!I471=""),"",Raw_Export!I471)</f>
        <v/>
      </c>
      <c r="J471" s="37" t="str">
        <f aca="false">IF(A471="","",IF(Raw_Export!J471="",0,IF(ISNUMBER(Raw_Export!J471),Raw_Export!J471,VALUE(SUBSTITUTE(SUBSTITUTE(Raw_Export!J471,"$",""),",","")))))</f>
        <v/>
      </c>
      <c r="K471" s="0" t="str">
        <f aca="false">IF(A471="","",IF(COUNTIF($A$6:A471,A471)&gt;1,"Duplicate",""))</f>
        <v/>
      </c>
      <c r="L471" s="0" t="str">
        <f aca="false">IF(A471="","",IF(AND(H471="Completed",I471=""),"No completion date",IF(AND(I471&lt;&gt;"",I471&lt;B471),"Completed before created","")))</f>
        <v/>
      </c>
      <c r="M471" s="0" t="str">
        <f aca="false">IF(A471="","",IF(K471="Duplicate","No","Yes"))</f>
        <v/>
      </c>
      <c r="N471" s="0" t="str">
        <f aca="false">IF(OR(A471="",H471&lt;&gt;"Completed",L471&lt;&gt;""),"",I471-B471)</f>
        <v/>
      </c>
      <c r="O471" s="0" t="str">
        <f aca="false">IF(A471="","",IFERROR(INDEX(Cleanup_Rules!$Q$6:$Q$8,MATCH(F471,Cleanup_Rules!$P$6:$P$8,0)),""))</f>
        <v/>
      </c>
      <c r="P471" s="0" t="str">
        <f aca="false">IF(OR(N471="",O471=""),"",IF(N471&lt;=O471,"Yes","No"))</f>
        <v/>
      </c>
      <c r="Q471" s="0" t="str">
        <f aca="false">IF(A471="","",MID(IF(NOT(EXACT(TRIM(Raw_Export!C471),D471))," · property","")&amp;IF(NOT(EXACT(TRIM(Raw_Export!E471),E471))," · category","")&amp;IF(NOT(EXACT(TRIM(Raw_Export!F471),F471))," · priority","")&amp;IF(NOT(EXACT(TRIM(Raw_Export!G471),G471))," · vendor","")&amp;IF(NOT(EXACT(TRIM(Raw_Export!H471),H471))," · status","")&amp;IF(ISTEXT(Raw_Export!J471)," · cost was text",""),4,200))</f>
        <v/>
      </c>
      <c r="R471" s="0" t="str">
        <f aca="false">IF(A471="","",IF(OR(LEN(Q471)&gt;0,K471&lt;&gt;"",L471&lt;&gt;""),1,0))</f>
        <v/>
      </c>
    </row>
    <row r="472" customFormat="false" ht="15" hidden="false" customHeight="false" outlineLevel="0" collapsed="false">
      <c r="A472" s="0" t="str">
        <f aca="false">IF(Raw_Export!A472="","",Raw_Export!A472)</f>
        <v/>
      </c>
      <c r="B472" s="35" t="str">
        <f aca="false">IF(A472="","",Raw_Export!B472)</f>
        <v/>
      </c>
      <c r="C472" s="36" t="str">
        <f aca="false">IF(A472="","",DATE(YEAR(B472),MONTH(B472),1))</f>
        <v/>
      </c>
      <c r="D472" s="0" t="str">
        <f aca="false">IF(A472="","",IFERROR(INDEX(Cleanup_Rules!$B$6:$B$60,MATCH(TRIM(LOWER(Raw_Export!C472)),Cleanup_Rules!$A$6:$A$60,0)),"UNMAPPED"))</f>
        <v/>
      </c>
      <c r="E472" s="0" t="str">
        <f aca="false">IF(A472="","",IFERROR(INDEX(Cleanup_Rules!$E$6:$E$60,MATCH(TRIM(LOWER(Raw_Export!E472)),Cleanup_Rules!$D$6:$D$60,0)),"UNMAPPED"))</f>
        <v/>
      </c>
      <c r="F472" s="0" t="str">
        <f aca="false">IF(A472="","",IFERROR(INDEX(Cleanup_Rules!$H$6:$H$60,MATCH(TRIM(LOWER(Raw_Export!F472)),Cleanup_Rules!$G$6:$G$60,0)),"UNMAPPED"))</f>
        <v/>
      </c>
      <c r="G472" s="0" t="str">
        <f aca="false">IF(A472="","",IFERROR(INDEX(Cleanup_Rules!$K$6:$K$60,MATCH(TRIM(LOWER(Raw_Export!G472)),Cleanup_Rules!$J$6:$J$60,0)),"UNMAPPED"))</f>
        <v/>
      </c>
      <c r="H472" s="0" t="str">
        <f aca="false">IF(A472="","",IFERROR(INDEX(Cleanup_Rules!$N$6:$N$60,MATCH(TRIM(LOWER(Raw_Export!H472)),Cleanup_Rules!$M$6:$M$60,0)),"UNMAPPED"))</f>
        <v/>
      </c>
      <c r="I472" s="35" t="str">
        <f aca="false">IF(OR(A472="",Raw_Export!I472=""),"",Raw_Export!I472)</f>
        <v/>
      </c>
      <c r="J472" s="37" t="str">
        <f aca="false">IF(A472="","",IF(Raw_Export!J472="",0,IF(ISNUMBER(Raw_Export!J472),Raw_Export!J472,VALUE(SUBSTITUTE(SUBSTITUTE(Raw_Export!J472,"$",""),",","")))))</f>
        <v/>
      </c>
      <c r="K472" s="0" t="str">
        <f aca="false">IF(A472="","",IF(COUNTIF($A$6:A472,A472)&gt;1,"Duplicate",""))</f>
        <v/>
      </c>
      <c r="L472" s="0" t="str">
        <f aca="false">IF(A472="","",IF(AND(H472="Completed",I472=""),"No completion date",IF(AND(I472&lt;&gt;"",I472&lt;B472),"Completed before created","")))</f>
        <v/>
      </c>
      <c r="M472" s="0" t="str">
        <f aca="false">IF(A472="","",IF(K472="Duplicate","No","Yes"))</f>
        <v/>
      </c>
      <c r="N472" s="0" t="str">
        <f aca="false">IF(OR(A472="",H472&lt;&gt;"Completed",L472&lt;&gt;""),"",I472-B472)</f>
        <v/>
      </c>
      <c r="O472" s="0" t="str">
        <f aca="false">IF(A472="","",IFERROR(INDEX(Cleanup_Rules!$Q$6:$Q$8,MATCH(F472,Cleanup_Rules!$P$6:$P$8,0)),""))</f>
        <v/>
      </c>
      <c r="P472" s="0" t="str">
        <f aca="false">IF(OR(N472="",O472=""),"",IF(N472&lt;=O472,"Yes","No"))</f>
        <v/>
      </c>
      <c r="Q472" s="0" t="str">
        <f aca="false">IF(A472="","",MID(IF(NOT(EXACT(TRIM(Raw_Export!C472),D472))," · property","")&amp;IF(NOT(EXACT(TRIM(Raw_Export!E472),E472))," · category","")&amp;IF(NOT(EXACT(TRIM(Raw_Export!F472),F472))," · priority","")&amp;IF(NOT(EXACT(TRIM(Raw_Export!G472),G472))," · vendor","")&amp;IF(NOT(EXACT(TRIM(Raw_Export!H472),H472))," · status","")&amp;IF(ISTEXT(Raw_Export!J472)," · cost was text",""),4,200))</f>
        <v/>
      </c>
      <c r="R472" s="0" t="str">
        <f aca="false">IF(A472="","",IF(OR(LEN(Q472)&gt;0,K472&lt;&gt;"",L472&lt;&gt;""),1,0))</f>
        <v/>
      </c>
    </row>
    <row r="473" customFormat="false" ht="15" hidden="false" customHeight="false" outlineLevel="0" collapsed="false">
      <c r="A473" s="0" t="str">
        <f aca="false">IF(Raw_Export!A473="","",Raw_Export!A473)</f>
        <v/>
      </c>
      <c r="B473" s="35" t="str">
        <f aca="false">IF(A473="","",Raw_Export!B473)</f>
        <v/>
      </c>
      <c r="C473" s="36" t="str">
        <f aca="false">IF(A473="","",DATE(YEAR(B473),MONTH(B473),1))</f>
        <v/>
      </c>
      <c r="D473" s="0" t="str">
        <f aca="false">IF(A473="","",IFERROR(INDEX(Cleanup_Rules!$B$6:$B$60,MATCH(TRIM(LOWER(Raw_Export!C473)),Cleanup_Rules!$A$6:$A$60,0)),"UNMAPPED"))</f>
        <v/>
      </c>
      <c r="E473" s="0" t="str">
        <f aca="false">IF(A473="","",IFERROR(INDEX(Cleanup_Rules!$E$6:$E$60,MATCH(TRIM(LOWER(Raw_Export!E473)),Cleanup_Rules!$D$6:$D$60,0)),"UNMAPPED"))</f>
        <v/>
      </c>
      <c r="F473" s="0" t="str">
        <f aca="false">IF(A473="","",IFERROR(INDEX(Cleanup_Rules!$H$6:$H$60,MATCH(TRIM(LOWER(Raw_Export!F473)),Cleanup_Rules!$G$6:$G$60,0)),"UNMAPPED"))</f>
        <v/>
      </c>
      <c r="G473" s="0" t="str">
        <f aca="false">IF(A473="","",IFERROR(INDEX(Cleanup_Rules!$K$6:$K$60,MATCH(TRIM(LOWER(Raw_Export!G473)),Cleanup_Rules!$J$6:$J$60,0)),"UNMAPPED"))</f>
        <v/>
      </c>
      <c r="H473" s="0" t="str">
        <f aca="false">IF(A473="","",IFERROR(INDEX(Cleanup_Rules!$N$6:$N$60,MATCH(TRIM(LOWER(Raw_Export!H473)),Cleanup_Rules!$M$6:$M$60,0)),"UNMAPPED"))</f>
        <v/>
      </c>
      <c r="I473" s="35" t="str">
        <f aca="false">IF(OR(A473="",Raw_Export!I473=""),"",Raw_Export!I473)</f>
        <v/>
      </c>
      <c r="J473" s="37" t="str">
        <f aca="false">IF(A473="","",IF(Raw_Export!J473="",0,IF(ISNUMBER(Raw_Export!J473),Raw_Export!J473,VALUE(SUBSTITUTE(SUBSTITUTE(Raw_Export!J473,"$",""),",","")))))</f>
        <v/>
      </c>
      <c r="K473" s="0" t="str">
        <f aca="false">IF(A473="","",IF(COUNTIF($A$6:A473,A473)&gt;1,"Duplicate",""))</f>
        <v/>
      </c>
      <c r="L473" s="0" t="str">
        <f aca="false">IF(A473="","",IF(AND(H473="Completed",I473=""),"No completion date",IF(AND(I473&lt;&gt;"",I473&lt;B473),"Completed before created","")))</f>
        <v/>
      </c>
      <c r="M473" s="0" t="str">
        <f aca="false">IF(A473="","",IF(K473="Duplicate","No","Yes"))</f>
        <v/>
      </c>
      <c r="N473" s="0" t="str">
        <f aca="false">IF(OR(A473="",H473&lt;&gt;"Completed",L473&lt;&gt;""),"",I473-B473)</f>
        <v/>
      </c>
      <c r="O473" s="0" t="str">
        <f aca="false">IF(A473="","",IFERROR(INDEX(Cleanup_Rules!$Q$6:$Q$8,MATCH(F473,Cleanup_Rules!$P$6:$P$8,0)),""))</f>
        <v/>
      </c>
      <c r="P473" s="0" t="str">
        <f aca="false">IF(OR(N473="",O473=""),"",IF(N473&lt;=O473,"Yes","No"))</f>
        <v/>
      </c>
      <c r="Q473" s="0" t="str">
        <f aca="false">IF(A473="","",MID(IF(NOT(EXACT(TRIM(Raw_Export!C473),D473))," · property","")&amp;IF(NOT(EXACT(TRIM(Raw_Export!E473),E473))," · category","")&amp;IF(NOT(EXACT(TRIM(Raw_Export!F473),F473))," · priority","")&amp;IF(NOT(EXACT(TRIM(Raw_Export!G473),G473))," · vendor","")&amp;IF(NOT(EXACT(TRIM(Raw_Export!H473),H473))," · status","")&amp;IF(ISTEXT(Raw_Export!J473)," · cost was text",""),4,200))</f>
        <v/>
      </c>
      <c r="R473" s="0" t="str">
        <f aca="false">IF(A473="","",IF(OR(LEN(Q473)&gt;0,K473&lt;&gt;"",L473&lt;&gt;""),1,0))</f>
        <v/>
      </c>
    </row>
    <row r="474" customFormat="false" ht="15" hidden="false" customHeight="false" outlineLevel="0" collapsed="false">
      <c r="A474" s="0" t="str">
        <f aca="false">IF(Raw_Export!A474="","",Raw_Export!A474)</f>
        <v/>
      </c>
      <c r="B474" s="35" t="str">
        <f aca="false">IF(A474="","",Raw_Export!B474)</f>
        <v/>
      </c>
      <c r="C474" s="36" t="str">
        <f aca="false">IF(A474="","",DATE(YEAR(B474),MONTH(B474),1))</f>
        <v/>
      </c>
      <c r="D474" s="0" t="str">
        <f aca="false">IF(A474="","",IFERROR(INDEX(Cleanup_Rules!$B$6:$B$60,MATCH(TRIM(LOWER(Raw_Export!C474)),Cleanup_Rules!$A$6:$A$60,0)),"UNMAPPED"))</f>
        <v/>
      </c>
      <c r="E474" s="0" t="str">
        <f aca="false">IF(A474="","",IFERROR(INDEX(Cleanup_Rules!$E$6:$E$60,MATCH(TRIM(LOWER(Raw_Export!E474)),Cleanup_Rules!$D$6:$D$60,0)),"UNMAPPED"))</f>
        <v/>
      </c>
      <c r="F474" s="0" t="str">
        <f aca="false">IF(A474="","",IFERROR(INDEX(Cleanup_Rules!$H$6:$H$60,MATCH(TRIM(LOWER(Raw_Export!F474)),Cleanup_Rules!$G$6:$G$60,0)),"UNMAPPED"))</f>
        <v/>
      </c>
      <c r="G474" s="0" t="str">
        <f aca="false">IF(A474="","",IFERROR(INDEX(Cleanup_Rules!$K$6:$K$60,MATCH(TRIM(LOWER(Raw_Export!G474)),Cleanup_Rules!$J$6:$J$60,0)),"UNMAPPED"))</f>
        <v/>
      </c>
      <c r="H474" s="0" t="str">
        <f aca="false">IF(A474="","",IFERROR(INDEX(Cleanup_Rules!$N$6:$N$60,MATCH(TRIM(LOWER(Raw_Export!H474)),Cleanup_Rules!$M$6:$M$60,0)),"UNMAPPED"))</f>
        <v/>
      </c>
      <c r="I474" s="35" t="str">
        <f aca="false">IF(OR(A474="",Raw_Export!I474=""),"",Raw_Export!I474)</f>
        <v/>
      </c>
      <c r="J474" s="37" t="str">
        <f aca="false">IF(A474="","",IF(Raw_Export!J474="",0,IF(ISNUMBER(Raw_Export!J474),Raw_Export!J474,VALUE(SUBSTITUTE(SUBSTITUTE(Raw_Export!J474,"$",""),",","")))))</f>
        <v/>
      </c>
      <c r="K474" s="0" t="str">
        <f aca="false">IF(A474="","",IF(COUNTIF($A$6:A474,A474)&gt;1,"Duplicate",""))</f>
        <v/>
      </c>
      <c r="L474" s="0" t="str">
        <f aca="false">IF(A474="","",IF(AND(H474="Completed",I474=""),"No completion date",IF(AND(I474&lt;&gt;"",I474&lt;B474),"Completed before created","")))</f>
        <v/>
      </c>
      <c r="M474" s="0" t="str">
        <f aca="false">IF(A474="","",IF(K474="Duplicate","No","Yes"))</f>
        <v/>
      </c>
      <c r="N474" s="0" t="str">
        <f aca="false">IF(OR(A474="",H474&lt;&gt;"Completed",L474&lt;&gt;""),"",I474-B474)</f>
        <v/>
      </c>
      <c r="O474" s="0" t="str">
        <f aca="false">IF(A474="","",IFERROR(INDEX(Cleanup_Rules!$Q$6:$Q$8,MATCH(F474,Cleanup_Rules!$P$6:$P$8,0)),""))</f>
        <v/>
      </c>
      <c r="P474" s="0" t="str">
        <f aca="false">IF(OR(N474="",O474=""),"",IF(N474&lt;=O474,"Yes","No"))</f>
        <v/>
      </c>
      <c r="Q474" s="0" t="str">
        <f aca="false">IF(A474="","",MID(IF(NOT(EXACT(TRIM(Raw_Export!C474),D474))," · property","")&amp;IF(NOT(EXACT(TRIM(Raw_Export!E474),E474))," · category","")&amp;IF(NOT(EXACT(TRIM(Raw_Export!F474),F474))," · priority","")&amp;IF(NOT(EXACT(TRIM(Raw_Export!G474),G474))," · vendor","")&amp;IF(NOT(EXACT(TRIM(Raw_Export!H474),H474))," · status","")&amp;IF(ISTEXT(Raw_Export!J474)," · cost was text",""),4,200))</f>
        <v/>
      </c>
      <c r="R474" s="0" t="str">
        <f aca="false">IF(A474="","",IF(OR(LEN(Q474)&gt;0,K474&lt;&gt;"",L474&lt;&gt;""),1,0))</f>
        <v/>
      </c>
    </row>
    <row r="475" customFormat="false" ht="15" hidden="false" customHeight="false" outlineLevel="0" collapsed="false">
      <c r="A475" s="0" t="str">
        <f aca="false">IF(Raw_Export!A475="","",Raw_Export!A475)</f>
        <v/>
      </c>
      <c r="B475" s="35" t="str">
        <f aca="false">IF(A475="","",Raw_Export!B475)</f>
        <v/>
      </c>
      <c r="C475" s="36" t="str">
        <f aca="false">IF(A475="","",DATE(YEAR(B475),MONTH(B475),1))</f>
        <v/>
      </c>
      <c r="D475" s="0" t="str">
        <f aca="false">IF(A475="","",IFERROR(INDEX(Cleanup_Rules!$B$6:$B$60,MATCH(TRIM(LOWER(Raw_Export!C475)),Cleanup_Rules!$A$6:$A$60,0)),"UNMAPPED"))</f>
        <v/>
      </c>
      <c r="E475" s="0" t="str">
        <f aca="false">IF(A475="","",IFERROR(INDEX(Cleanup_Rules!$E$6:$E$60,MATCH(TRIM(LOWER(Raw_Export!E475)),Cleanup_Rules!$D$6:$D$60,0)),"UNMAPPED"))</f>
        <v/>
      </c>
      <c r="F475" s="0" t="str">
        <f aca="false">IF(A475="","",IFERROR(INDEX(Cleanup_Rules!$H$6:$H$60,MATCH(TRIM(LOWER(Raw_Export!F475)),Cleanup_Rules!$G$6:$G$60,0)),"UNMAPPED"))</f>
        <v/>
      </c>
      <c r="G475" s="0" t="str">
        <f aca="false">IF(A475="","",IFERROR(INDEX(Cleanup_Rules!$K$6:$K$60,MATCH(TRIM(LOWER(Raw_Export!G475)),Cleanup_Rules!$J$6:$J$60,0)),"UNMAPPED"))</f>
        <v/>
      </c>
      <c r="H475" s="0" t="str">
        <f aca="false">IF(A475="","",IFERROR(INDEX(Cleanup_Rules!$N$6:$N$60,MATCH(TRIM(LOWER(Raw_Export!H475)),Cleanup_Rules!$M$6:$M$60,0)),"UNMAPPED"))</f>
        <v/>
      </c>
      <c r="I475" s="35" t="str">
        <f aca="false">IF(OR(A475="",Raw_Export!I475=""),"",Raw_Export!I475)</f>
        <v/>
      </c>
      <c r="J475" s="37" t="str">
        <f aca="false">IF(A475="","",IF(Raw_Export!J475="",0,IF(ISNUMBER(Raw_Export!J475),Raw_Export!J475,VALUE(SUBSTITUTE(SUBSTITUTE(Raw_Export!J475,"$",""),",","")))))</f>
        <v/>
      </c>
      <c r="K475" s="0" t="str">
        <f aca="false">IF(A475="","",IF(COUNTIF($A$6:A475,A475)&gt;1,"Duplicate",""))</f>
        <v/>
      </c>
      <c r="L475" s="0" t="str">
        <f aca="false">IF(A475="","",IF(AND(H475="Completed",I475=""),"No completion date",IF(AND(I475&lt;&gt;"",I475&lt;B475),"Completed before created","")))</f>
        <v/>
      </c>
      <c r="M475" s="0" t="str">
        <f aca="false">IF(A475="","",IF(K475="Duplicate","No","Yes"))</f>
        <v/>
      </c>
      <c r="N475" s="0" t="str">
        <f aca="false">IF(OR(A475="",H475&lt;&gt;"Completed",L475&lt;&gt;""),"",I475-B475)</f>
        <v/>
      </c>
      <c r="O475" s="0" t="str">
        <f aca="false">IF(A475="","",IFERROR(INDEX(Cleanup_Rules!$Q$6:$Q$8,MATCH(F475,Cleanup_Rules!$P$6:$P$8,0)),""))</f>
        <v/>
      </c>
      <c r="P475" s="0" t="str">
        <f aca="false">IF(OR(N475="",O475=""),"",IF(N475&lt;=O475,"Yes","No"))</f>
        <v/>
      </c>
      <c r="Q475" s="0" t="str">
        <f aca="false">IF(A475="","",MID(IF(NOT(EXACT(TRIM(Raw_Export!C475),D475))," · property","")&amp;IF(NOT(EXACT(TRIM(Raw_Export!E475),E475))," · category","")&amp;IF(NOT(EXACT(TRIM(Raw_Export!F475),F475))," · priority","")&amp;IF(NOT(EXACT(TRIM(Raw_Export!G475),G475))," · vendor","")&amp;IF(NOT(EXACT(TRIM(Raw_Export!H475),H475))," · status","")&amp;IF(ISTEXT(Raw_Export!J475)," · cost was text",""),4,200))</f>
        <v/>
      </c>
      <c r="R475" s="0" t="str">
        <f aca="false">IF(A475="","",IF(OR(LEN(Q475)&gt;0,K475&lt;&gt;"",L475&lt;&gt;""),1,0))</f>
        <v/>
      </c>
    </row>
    <row r="476" customFormat="false" ht="15" hidden="false" customHeight="false" outlineLevel="0" collapsed="false">
      <c r="A476" s="0" t="str">
        <f aca="false">IF(Raw_Export!A476="","",Raw_Export!A476)</f>
        <v/>
      </c>
      <c r="B476" s="35" t="str">
        <f aca="false">IF(A476="","",Raw_Export!B476)</f>
        <v/>
      </c>
      <c r="C476" s="36" t="str">
        <f aca="false">IF(A476="","",DATE(YEAR(B476),MONTH(B476),1))</f>
        <v/>
      </c>
      <c r="D476" s="0" t="str">
        <f aca="false">IF(A476="","",IFERROR(INDEX(Cleanup_Rules!$B$6:$B$60,MATCH(TRIM(LOWER(Raw_Export!C476)),Cleanup_Rules!$A$6:$A$60,0)),"UNMAPPED"))</f>
        <v/>
      </c>
      <c r="E476" s="0" t="str">
        <f aca="false">IF(A476="","",IFERROR(INDEX(Cleanup_Rules!$E$6:$E$60,MATCH(TRIM(LOWER(Raw_Export!E476)),Cleanup_Rules!$D$6:$D$60,0)),"UNMAPPED"))</f>
        <v/>
      </c>
      <c r="F476" s="0" t="str">
        <f aca="false">IF(A476="","",IFERROR(INDEX(Cleanup_Rules!$H$6:$H$60,MATCH(TRIM(LOWER(Raw_Export!F476)),Cleanup_Rules!$G$6:$G$60,0)),"UNMAPPED"))</f>
        <v/>
      </c>
      <c r="G476" s="0" t="str">
        <f aca="false">IF(A476="","",IFERROR(INDEX(Cleanup_Rules!$K$6:$K$60,MATCH(TRIM(LOWER(Raw_Export!G476)),Cleanup_Rules!$J$6:$J$60,0)),"UNMAPPED"))</f>
        <v/>
      </c>
      <c r="H476" s="0" t="str">
        <f aca="false">IF(A476="","",IFERROR(INDEX(Cleanup_Rules!$N$6:$N$60,MATCH(TRIM(LOWER(Raw_Export!H476)),Cleanup_Rules!$M$6:$M$60,0)),"UNMAPPED"))</f>
        <v/>
      </c>
      <c r="I476" s="35" t="str">
        <f aca="false">IF(OR(A476="",Raw_Export!I476=""),"",Raw_Export!I476)</f>
        <v/>
      </c>
      <c r="J476" s="37" t="str">
        <f aca="false">IF(A476="","",IF(Raw_Export!J476="",0,IF(ISNUMBER(Raw_Export!J476),Raw_Export!J476,VALUE(SUBSTITUTE(SUBSTITUTE(Raw_Export!J476,"$",""),",","")))))</f>
        <v/>
      </c>
      <c r="K476" s="0" t="str">
        <f aca="false">IF(A476="","",IF(COUNTIF($A$6:A476,A476)&gt;1,"Duplicate",""))</f>
        <v/>
      </c>
      <c r="L476" s="0" t="str">
        <f aca="false">IF(A476="","",IF(AND(H476="Completed",I476=""),"No completion date",IF(AND(I476&lt;&gt;"",I476&lt;B476),"Completed before created","")))</f>
        <v/>
      </c>
      <c r="M476" s="0" t="str">
        <f aca="false">IF(A476="","",IF(K476="Duplicate","No","Yes"))</f>
        <v/>
      </c>
      <c r="N476" s="0" t="str">
        <f aca="false">IF(OR(A476="",H476&lt;&gt;"Completed",L476&lt;&gt;""),"",I476-B476)</f>
        <v/>
      </c>
      <c r="O476" s="0" t="str">
        <f aca="false">IF(A476="","",IFERROR(INDEX(Cleanup_Rules!$Q$6:$Q$8,MATCH(F476,Cleanup_Rules!$P$6:$P$8,0)),""))</f>
        <v/>
      </c>
      <c r="P476" s="0" t="str">
        <f aca="false">IF(OR(N476="",O476=""),"",IF(N476&lt;=O476,"Yes","No"))</f>
        <v/>
      </c>
      <c r="Q476" s="0" t="str">
        <f aca="false">IF(A476="","",MID(IF(NOT(EXACT(TRIM(Raw_Export!C476),D476))," · property","")&amp;IF(NOT(EXACT(TRIM(Raw_Export!E476),E476))," · category","")&amp;IF(NOT(EXACT(TRIM(Raw_Export!F476),F476))," · priority","")&amp;IF(NOT(EXACT(TRIM(Raw_Export!G476),G476))," · vendor","")&amp;IF(NOT(EXACT(TRIM(Raw_Export!H476),H476))," · status","")&amp;IF(ISTEXT(Raw_Export!J476)," · cost was text",""),4,200))</f>
        <v/>
      </c>
      <c r="R476" s="0" t="str">
        <f aca="false">IF(A476="","",IF(OR(LEN(Q476)&gt;0,K476&lt;&gt;"",L476&lt;&gt;""),1,0))</f>
        <v/>
      </c>
    </row>
    <row r="477" customFormat="false" ht="15" hidden="false" customHeight="false" outlineLevel="0" collapsed="false">
      <c r="A477" s="0" t="str">
        <f aca="false">IF(Raw_Export!A477="","",Raw_Export!A477)</f>
        <v/>
      </c>
      <c r="B477" s="35" t="str">
        <f aca="false">IF(A477="","",Raw_Export!B477)</f>
        <v/>
      </c>
      <c r="C477" s="36" t="str">
        <f aca="false">IF(A477="","",DATE(YEAR(B477),MONTH(B477),1))</f>
        <v/>
      </c>
      <c r="D477" s="0" t="str">
        <f aca="false">IF(A477="","",IFERROR(INDEX(Cleanup_Rules!$B$6:$B$60,MATCH(TRIM(LOWER(Raw_Export!C477)),Cleanup_Rules!$A$6:$A$60,0)),"UNMAPPED"))</f>
        <v/>
      </c>
      <c r="E477" s="0" t="str">
        <f aca="false">IF(A477="","",IFERROR(INDEX(Cleanup_Rules!$E$6:$E$60,MATCH(TRIM(LOWER(Raw_Export!E477)),Cleanup_Rules!$D$6:$D$60,0)),"UNMAPPED"))</f>
        <v/>
      </c>
      <c r="F477" s="0" t="str">
        <f aca="false">IF(A477="","",IFERROR(INDEX(Cleanup_Rules!$H$6:$H$60,MATCH(TRIM(LOWER(Raw_Export!F477)),Cleanup_Rules!$G$6:$G$60,0)),"UNMAPPED"))</f>
        <v/>
      </c>
      <c r="G477" s="0" t="str">
        <f aca="false">IF(A477="","",IFERROR(INDEX(Cleanup_Rules!$K$6:$K$60,MATCH(TRIM(LOWER(Raw_Export!G477)),Cleanup_Rules!$J$6:$J$60,0)),"UNMAPPED"))</f>
        <v/>
      </c>
      <c r="H477" s="0" t="str">
        <f aca="false">IF(A477="","",IFERROR(INDEX(Cleanup_Rules!$N$6:$N$60,MATCH(TRIM(LOWER(Raw_Export!H477)),Cleanup_Rules!$M$6:$M$60,0)),"UNMAPPED"))</f>
        <v/>
      </c>
      <c r="I477" s="35" t="str">
        <f aca="false">IF(OR(A477="",Raw_Export!I477=""),"",Raw_Export!I477)</f>
        <v/>
      </c>
      <c r="J477" s="37" t="str">
        <f aca="false">IF(A477="","",IF(Raw_Export!J477="",0,IF(ISNUMBER(Raw_Export!J477),Raw_Export!J477,VALUE(SUBSTITUTE(SUBSTITUTE(Raw_Export!J477,"$",""),",","")))))</f>
        <v/>
      </c>
      <c r="K477" s="0" t="str">
        <f aca="false">IF(A477="","",IF(COUNTIF($A$6:A477,A477)&gt;1,"Duplicate",""))</f>
        <v/>
      </c>
      <c r="L477" s="0" t="str">
        <f aca="false">IF(A477="","",IF(AND(H477="Completed",I477=""),"No completion date",IF(AND(I477&lt;&gt;"",I477&lt;B477),"Completed before created","")))</f>
        <v/>
      </c>
      <c r="M477" s="0" t="str">
        <f aca="false">IF(A477="","",IF(K477="Duplicate","No","Yes"))</f>
        <v/>
      </c>
      <c r="N477" s="0" t="str">
        <f aca="false">IF(OR(A477="",H477&lt;&gt;"Completed",L477&lt;&gt;""),"",I477-B477)</f>
        <v/>
      </c>
      <c r="O477" s="0" t="str">
        <f aca="false">IF(A477="","",IFERROR(INDEX(Cleanup_Rules!$Q$6:$Q$8,MATCH(F477,Cleanup_Rules!$P$6:$P$8,0)),""))</f>
        <v/>
      </c>
      <c r="P477" s="0" t="str">
        <f aca="false">IF(OR(N477="",O477=""),"",IF(N477&lt;=O477,"Yes","No"))</f>
        <v/>
      </c>
      <c r="Q477" s="0" t="str">
        <f aca="false">IF(A477="","",MID(IF(NOT(EXACT(TRIM(Raw_Export!C477),D477))," · property","")&amp;IF(NOT(EXACT(TRIM(Raw_Export!E477),E477))," · category","")&amp;IF(NOT(EXACT(TRIM(Raw_Export!F477),F477))," · priority","")&amp;IF(NOT(EXACT(TRIM(Raw_Export!G477),G477))," · vendor","")&amp;IF(NOT(EXACT(TRIM(Raw_Export!H477),H477))," · status","")&amp;IF(ISTEXT(Raw_Export!J477)," · cost was text",""),4,200))</f>
        <v/>
      </c>
      <c r="R477" s="0" t="str">
        <f aca="false">IF(A477="","",IF(OR(LEN(Q477)&gt;0,K477&lt;&gt;"",L477&lt;&gt;""),1,0))</f>
        <v/>
      </c>
    </row>
    <row r="478" customFormat="false" ht="15" hidden="false" customHeight="false" outlineLevel="0" collapsed="false">
      <c r="A478" s="0" t="str">
        <f aca="false">IF(Raw_Export!A478="","",Raw_Export!A478)</f>
        <v/>
      </c>
      <c r="B478" s="35" t="str">
        <f aca="false">IF(A478="","",Raw_Export!B478)</f>
        <v/>
      </c>
      <c r="C478" s="36" t="str">
        <f aca="false">IF(A478="","",DATE(YEAR(B478),MONTH(B478),1))</f>
        <v/>
      </c>
      <c r="D478" s="0" t="str">
        <f aca="false">IF(A478="","",IFERROR(INDEX(Cleanup_Rules!$B$6:$B$60,MATCH(TRIM(LOWER(Raw_Export!C478)),Cleanup_Rules!$A$6:$A$60,0)),"UNMAPPED"))</f>
        <v/>
      </c>
      <c r="E478" s="0" t="str">
        <f aca="false">IF(A478="","",IFERROR(INDEX(Cleanup_Rules!$E$6:$E$60,MATCH(TRIM(LOWER(Raw_Export!E478)),Cleanup_Rules!$D$6:$D$60,0)),"UNMAPPED"))</f>
        <v/>
      </c>
      <c r="F478" s="0" t="str">
        <f aca="false">IF(A478="","",IFERROR(INDEX(Cleanup_Rules!$H$6:$H$60,MATCH(TRIM(LOWER(Raw_Export!F478)),Cleanup_Rules!$G$6:$G$60,0)),"UNMAPPED"))</f>
        <v/>
      </c>
      <c r="G478" s="0" t="str">
        <f aca="false">IF(A478="","",IFERROR(INDEX(Cleanup_Rules!$K$6:$K$60,MATCH(TRIM(LOWER(Raw_Export!G478)),Cleanup_Rules!$J$6:$J$60,0)),"UNMAPPED"))</f>
        <v/>
      </c>
      <c r="H478" s="0" t="str">
        <f aca="false">IF(A478="","",IFERROR(INDEX(Cleanup_Rules!$N$6:$N$60,MATCH(TRIM(LOWER(Raw_Export!H478)),Cleanup_Rules!$M$6:$M$60,0)),"UNMAPPED"))</f>
        <v/>
      </c>
      <c r="I478" s="35" t="str">
        <f aca="false">IF(OR(A478="",Raw_Export!I478=""),"",Raw_Export!I478)</f>
        <v/>
      </c>
      <c r="J478" s="37" t="str">
        <f aca="false">IF(A478="","",IF(Raw_Export!J478="",0,IF(ISNUMBER(Raw_Export!J478),Raw_Export!J478,VALUE(SUBSTITUTE(SUBSTITUTE(Raw_Export!J478,"$",""),",","")))))</f>
        <v/>
      </c>
      <c r="K478" s="0" t="str">
        <f aca="false">IF(A478="","",IF(COUNTIF($A$6:A478,A478)&gt;1,"Duplicate",""))</f>
        <v/>
      </c>
      <c r="L478" s="0" t="str">
        <f aca="false">IF(A478="","",IF(AND(H478="Completed",I478=""),"No completion date",IF(AND(I478&lt;&gt;"",I478&lt;B478),"Completed before created","")))</f>
        <v/>
      </c>
      <c r="M478" s="0" t="str">
        <f aca="false">IF(A478="","",IF(K478="Duplicate","No","Yes"))</f>
        <v/>
      </c>
      <c r="N478" s="0" t="str">
        <f aca="false">IF(OR(A478="",H478&lt;&gt;"Completed",L478&lt;&gt;""),"",I478-B478)</f>
        <v/>
      </c>
      <c r="O478" s="0" t="str">
        <f aca="false">IF(A478="","",IFERROR(INDEX(Cleanup_Rules!$Q$6:$Q$8,MATCH(F478,Cleanup_Rules!$P$6:$P$8,0)),""))</f>
        <v/>
      </c>
      <c r="P478" s="0" t="str">
        <f aca="false">IF(OR(N478="",O478=""),"",IF(N478&lt;=O478,"Yes","No"))</f>
        <v/>
      </c>
      <c r="Q478" s="0" t="str">
        <f aca="false">IF(A478="","",MID(IF(NOT(EXACT(TRIM(Raw_Export!C478),D478))," · property","")&amp;IF(NOT(EXACT(TRIM(Raw_Export!E478),E478))," · category","")&amp;IF(NOT(EXACT(TRIM(Raw_Export!F478),F478))," · priority","")&amp;IF(NOT(EXACT(TRIM(Raw_Export!G478),G478))," · vendor","")&amp;IF(NOT(EXACT(TRIM(Raw_Export!H478),H478))," · status","")&amp;IF(ISTEXT(Raw_Export!J478)," · cost was text",""),4,200))</f>
        <v/>
      </c>
      <c r="R478" s="0" t="str">
        <f aca="false">IF(A478="","",IF(OR(LEN(Q478)&gt;0,K478&lt;&gt;"",L478&lt;&gt;""),1,0))</f>
        <v/>
      </c>
    </row>
    <row r="479" customFormat="false" ht="15" hidden="false" customHeight="false" outlineLevel="0" collapsed="false">
      <c r="A479" s="0" t="str">
        <f aca="false">IF(Raw_Export!A479="","",Raw_Export!A479)</f>
        <v/>
      </c>
      <c r="B479" s="35" t="str">
        <f aca="false">IF(A479="","",Raw_Export!B479)</f>
        <v/>
      </c>
      <c r="C479" s="36" t="str">
        <f aca="false">IF(A479="","",DATE(YEAR(B479),MONTH(B479),1))</f>
        <v/>
      </c>
      <c r="D479" s="0" t="str">
        <f aca="false">IF(A479="","",IFERROR(INDEX(Cleanup_Rules!$B$6:$B$60,MATCH(TRIM(LOWER(Raw_Export!C479)),Cleanup_Rules!$A$6:$A$60,0)),"UNMAPPED"))</f>
        <v/>
      </c>
      <c r="E479" s="0" t="str">
        <f aca="false">IF(A479="","",IFERROR(INDEX(Cleanup_Rules!$E$6:$E$60,MATCH(TRIM(LOWER(Raw_Export!E479)),Cleanup_Rules!$D$6:$D$60,0)),"UNMAPPED"))</f>
        <v/>
      </c>
      <c r="F479" s="0" t="str">
        <f aca="false">IF(A479="","",IFERROR(INDEX(Cleanup_Rules!$H$6:$H$60,MATCH(TRIM(LOWER(Raw_Export!F479)),Cleanup_Rules!$G$6:$G$60,0)),"UNMAPPED"))</f>
        <v/>
      </c>
      <c r="G479" s="0" t="str">
        <f aca="false">IF(A479="","",IFERROR(INDEX(Cleanup_Rules!$K$6:$K$60,MATCH(TRIM(LOWER(Raw_Export!G479)),Cleanup_Rules!$J$6:$J$60,0)),"UNMAPPED"))</f>
        <v/>
      </c>
      <c r="H479" s="0" t="str">
        <f aca="false">IF(A479="","",IFERROR(INDEX(Cleanup_Rules!$N$6:$N$60,MATCH(TRIM(LOWER(Raw_Export!H479)),Cleanup_Rules!$M$6:$M$60,0)),"UNMAPPED"))</f>
        <v/>
      </c>
      <c r="I479" s="35" t="str">
        <f aca="false">IF(OR(A479="",Raw_Export!I479=""),"",Raw_Export!I479)</f>
        <v/>
      </c>
      <c r="J479" s="37" t="str">
        <f aca="false">IF(A479="","",IF(Raw_Export!J479="",0,IF(ISNUMBER(Raw_Export!J479),Raw_Export!J479,VALUE(SUBSTITUTE(SUBSTITUTE(Raw_Export!J479,"$",""),",","")))))</f>
        <v/>
      </c>
      <c r="K479" s="0" t="str">
        <f aca="false">IF(A479="","",IF(COUNTIF($A$6:A479,A479)&gt;1,"Duplicate",""))</f>
        <v/>
      </c>
      <c r="L479" s="0" t="str">
        <f aca="false">IF(A479="","",IF(AND(H479="Completed",I479=""),"No completion date",IF(AND(I479&lt;&gt;"",I479&lt;B479),"Completed before created","")))</f>
        <v/>
      </c>
      <c r="M479" s="0" t="str">
        <f aca="false">IF(A479="","",IF(K479="Duplicate","No","Yes"))</f>
        <v/>
      </c>
      <c r="N479" s="0" t="str">
        <f aca="false">IF(OR(A479="",H479&lt;&gt;"Completed",L479&lt;&gt;""),"",I479-B479)</f>
        <v/>
      </c>
      <c r="O479" s="0" t="str">
        <f aca="false">IF(A479="","",IFERROR(INDEX(Cleanup_Rules!$Q$6:$Q$8,MATCH(F479,Cleanup_Rules!$P$6:$P$8,0)),""))</f>
        <v/>
      </c>
      <c r="P479" s="0" t="str">
        <f aca="false">IF(OR(N479="",O479=""),"",IF(N479&lt;=O479,"Yes","No"))</f>
        <v/>
      </c>
      <c r="Q479" s="0" t="str">
        <f aca="false">IF(A479="","",MID(IF(NOT(EXACT(TRIM(Raw_Export!C479),D479))," · property","")&amp;IF(NOT(EXACT(TRIM(Raw_Export!E479),E479))," · category","")&amp;IF(NOT(EXACT(TRIM(Raw_Export!F479),F479))," · priority","")&amp;IF(NOT(EXACT(TRIM(Raw_Export!G479),G479))," · vendor","")&amp;IF(NOT(EXACT(TRIM(Raw_Export!H479),H479))," · status","")&amp;IF(ISTEXT(Raw_Export!J479)," · cost was text",""),4,200))</f>
        <v/>
      </c>
      <c r="R479" s="0" t="str">
        <f aca="false">IF(A479="","",IF(OR(LEN(Q479)&gt;0,K479&lt;&gt;"",L479&lt;&gt;""),1,0))</f>
        <v/>
      </c>
    </row>
    <row r="480" customFormat="false" ht="15" hidden="false" customHeight="false" outlineLevel="0" collapsed="false">
      <c r="A480" s="0" t="str">
        <f aca="false">IF(Raw_Export!A480="","",Raw_Export!A480)</f>
        <v/>
      </c>
      <c r="B480" s="35" t="str">
        <f aca="false">IF(A480="","",Raw_Export!B480)</f>
        <v/>
      </c>
      <c r="C480" s="36" t="str">
        <f aca="false">IF(A480="","",DATE(YEAR(B480),MONTH(B480),1))</f>
        <v/>
      </c>
      <c r="D480" s="0" t="str">
        <f aca="false">IF(A480="","",IFERROR(INDEX(Cleanup_Rules!$B$6:$B$60,MATCH(TRIM(LOWER(Raw_Export!C480)),Cleanup_Rules!$A$6:$A$60,0)),"UNMAPPED"))</f>
        <v/>
      </c>
      <c r="E480" s="0" t="str">
        <f aca="false">IF(A480="","",IFERROR(INDEX(Cleanup_Rules!$E$6:$E$60,MATCH(TRIM(LOWER(Raw_Export!E480)),Cleanup_Rules!$D$6:$D$60,0)),"UNMAPPED"))</f>
        <v/>
      </c>
      <c r="F480" s="0" t="str">
        <f aca="false">IF(A480="","",IFERROR(INDEX(Cleanup_Rules!$H$6:$H$60,MATCH(TRIM(LOWER(Raw_Export!F480)),Cleanup_Rules!$G$6:$G$60,0)),"UNMAPPED"))</f>
        <v/>
      </c>
      <c r="G480" s="0" t="str">
        <f aca="false">IF(A480="","",IFERROR(INDEX(Cleanup_Rules!$K$6:$K$60,MATCH(TRIM(LOWER(Raw_Export!G480)),Cleanup_Rules!$J$6:$J$60,0)),"UNMAPPED"))</f>
        <v/>
      </c>
      <c r="H480" s="0" t="str">
        <f aca="false">IF(A480="","",IFERROR(INDEX(Cleanup_Rules!$N$6:$N$60,MATCH(TRIM(LOWER(Raw_Export!H480)),Cleanup_Rules!$M$6:$M$60,0)),"UNMAPPED"))</f>
        <v/>
      </c>
      <c r="I480" s="35" t="str">
        <f aca="false">IF(OR(A480="",Raw_Export!I480=""),"",Raw_Export!I480)</f>
        <v/>
      </c>
      <c r="J480" s="37" t="str">
        <f aca="false">IF(A480="","",IF(Raw_Export!J480="",0,IF(ISNUMBER(Raw_Export!J480),Raw_Export!J480,VALUE(SUBSTITUTE(SUBSTITUTE(Raw_Export!J480,"$",""),",","")))))</f>
        <v/>
      </c>
      <c r="K480" s="0" t="str">
        <f aca="false">IF(A480="","",IF(COUNTIF($A$6:A480,A480)&gt;1,"Duplicate",""))</f>
        <v/>
      </c>
      <c r="L480" s="0" t="str">
        <f aca="false">IF(A480="","",IF(AND(H480="Completed",I480=""),"No completion date",IF(AND(I480&lt;&gt;"",I480&lt;B480),"Completed before created","")))</f>
        <v/>
      </c>
      <c r="M480" s="0" t="str">
        <f aca="false">IF(A480="","",IF(K480="Duplicate","No","Yes"))</f>
        <v/>
      </c>
      <c r="N480" s="0" t="str">
        <f aca="false">IF(OR(A480="",H480&lt;&gt;"Completed",L480&lt;&gt;""),"",I480-B480)</f>
        <v/>
      </c>
      <c r="O480" s="0" t="str">
        <f aca="false">IF(A480="","",IFERROR(INDEX(Cleanup_Rules!$Q$6:$Q$8,MATCH(F480,Cleanup_Rules!$P$6:$P$8,0)),""))</f>
        <v/>
      </c>
      <c r="P480" s="0" t="str">
        <f aca="false">IF(OR(N480="",O480=""),"",IF(N480&lt;=O480,"Yes","No"))</f>
        <v/>
      </c>
      <c r="Q480" s="0" t="str">
        <f aca="false">IF(A480="","",MID(IF(NOT(EXACT(TRIM(Raw_Export!C480),D480))," · property","")&amp;IF(NOT(EXACT(TRIM(Raw_Export!E480),E480))," · category","")&amp;IF(NOT(EXACT(TRIM(Raw_Export!F480),F480))," · priority","")&amp;IF(NOT(EXACT(TRIM(Raw_Export!G480),G480))," · vendor","")&amp;IF(NOT(EXACT(TRIM(Raw_Export!H480),H480))," · status","")&amp;IF(ISTEXT(Raw_Export!J480)," · cost was text",""),4,200))</f>
        <v/>
      </c>
      <c r="R480" s="0" t="str">
        <f aca="false">IF(A480="","",IF(OR(LEN(Q480)&gt;0,K480&lt;&gt;"",L480&lt;&gt;""),1,0))</f>
        <v/>
      </c>
    </row>
    <row r="481" customFormat="false" ht="15" hidden="false" customHeight="false" outlineLevel="0" collapsed="false">
      <c r="A481" s="0" t="str">
        <f aca="false">IF(Raw_Export!A481="","",Raw_Export!A481)</f>
        <v/>
      </c>
      <c r="B481" s="35" t="str">
        <f aca="false">IF(A481="","",Raw_Export!B481)</f>
        <v/>
      </c>
      <c r="C481" s="36" t="str">
        <f aca="false">IF(A481="","",DATE(YEAR(B481),MONTH(B481),1))</f>
        <v/>
      </c>
      <c r="D481" s="0" t="str">
        <f aca="false">IF(A481="","",IFERROR(INDEX(Cleanup_Rules!$B$6:$B$60,MATCH(TRIM(LOWER(Raw_Export!C481)),Cleanup_Rules!$A$6:$A$60,0)),"UNMAPPED"))</f>
        <v/>
      </c>
      <c r="E481" s="0" t="str">
        <f aca="false">IF(A481="","",IFERROR(INDEX(Cleanup_Rules!$E$6:$E$60,MATCH(TRIM(LOWER(Raw_Export!E481)),Cleanup_Rules!$D$6:$D$60,0)),"UNMAPPED"))</f>
        <v/>
      </c>
      <c r="F481" s="0" t="str">
        <f aca="false">IF(A481="","",IFERROR(INDEX(Cleanup_Rules!$H$6:$H$60,MATCH(TRIM(LOWER(Raw_Export!F481)),Cleanup_Rules!$G$6:$G$60,0)),"UNMAPPED"))</f>
        <v/>
      </c>
      <c r="G481" s="0" t="str">
        <f aca="false">IF(A481="","",IFERROR(INDEX(Cleanup_Rules!$K$6:$K$60,MATCH(TRIM(LOWER(Raw_Export!G481)),Cleanup_Rules!$J$6:$J$60,0)),"UNMAPPED"))</f>
        <v/>
      </c>
      <c r="H481" s="0" t="str">
        <f aca="false">IF(A481="","",IFERROR(INDEX(Cleanup_Rules!$N$6:$N$60,MATCH(TRIM(LOWER(Raw_Export!H481)),Cleanup_Rules!$M$6:$M$60,0)),"UNMAPPED"))</f>
        <v/>
      </c>
      <c r="I481" s="35" t="str">
        <f aca="false">IF(OR(A481="",Raw_Export!I481=""),"",Raw_Export!I481)</f>
        <v/>
      </c>
      <c r="J481" s="37" t="str">
        <f aca="false">IF(A481="","",IF(Raw_Export!J481="",0,IF(ISNUMBER(Raw_Export!J481),Raw_Export!J481,VALUE(SUBSTITUTE(SUBSTITUTE(Raw_Export!J481,"$",""),",","")))))</f>
        <v/>
      </c>
      <c r="K481" s="0" t="str">
        <f aca="false">IF(A481="","",IF(COUNTIF($A$6:A481,A481)&gt;1,"Duplicate",""))</f>
        <v/>
      </c>
      <c r="L481" s="0" t="str">
        <f aca="false">IF(A481="","",IF(AND(H481="Completed",I481=""),"No completion date",IF(AND(I481&lt;&gt;"",I481&lt;B481),"Completed before created","")))</f>
        <v/>
      </c>
      <c r="M481" s="0" t="str">
        <f aca="false">IF(A481="","",IF(K481="Duplicate","No","Yes"))</f>
        <v/>
      </c>
      <c r="N481" s="0" t="str">
        <f aca="false">IF(OR(A481="",H481&lt;&gt;"Completed",L481&lt;&gt;""),"",I481-B481)</f>
        <v/>
      </c>
      <c r="O481" s="0" t="str">
        <f aca="false">IF(A481="","",IFERROR(INDEX(Cleanup_Rules!$Q$6:$Q$8,MATCH(F481,Cleanup_Rules!$P$6:$P$8,0)),""))</f>
        <v/>
      </c>
      <c r="P481" s="0" t="str">
        <f aca="false">IF(OR(N481="",O481=""),"",IF(N481&lt;=O481,"Yes","No"))</f>
        <v/>
      </c>
      <c r="Q481" s="0" t="str">
        <f aca="false">IF(A481="","",MID(IF(NOT(EXACT(TRIM(Raw_Export!C481),D481))," · property","")&amp;IF(NOT(EXACT(TRIM(Raw_Export!E481),E481))," · category","")&amp;IF(NOT(EXACT(TRIM(Raw_Export!F481),F481))," · priority","")&amp;IF(NOT(EXACT(TRIM(Raw_Export!G481),G481))," · vendor","")&amp;IF(NOT(EXACT(TRIM(Raw_Export!H481),H481))," · status","")&amp;IF(ISTEXT(Raw_Export!J481)," · cost was text",""),4,200))</f>
        <v/>
      </c>
      <c r="R481" s="0" t="str">
        <f aca="false">IF(A481="","",IF(OR(LEN(Q481)&gt;0,K481&lt;&gt;"",L481&lt;&gt;""),1,0))</f>
        <v/>
      </c>
    </row>
    <row r="482" customFormat="false" ht="15" hidden="false" customHeight="false" outlineLevel="0" collapsed="false">
      <c r="A482" s="0" t="str">
        <f aca="false">IF(Raw_Export!A482="","",Raw_Export!A482)</f>
        <v/>
      </c>
      <c r="B482" s="35" t="str">
        <f aca="false">IF(A482="","",Raw_Export!B482)</f>
        <v/>
      </c>
      <c r="C482" s="36" t="str">
        <f aca="false">IF(A482="","",DATE(YEAR(B482),MONTH(B482),1))</f>
        <v/>
      </c>
      <c r="D482" s="0" t="str">
        <f aca="false">IF(A482="","",IFERROR(INDEX(Cleanup_Rules!$B$6:$B$60,MATCH(TRIM(LOWER(Raw_Export!C482)),Cleanup_Rules!$A$6:$A$60,0)),"UNMAPPED"))</f>
        <v/>
      </c>
      <c r="E482" s="0" t="str">
        <f aca="false">IF(A482="","",IFERROR(INDEX(Cleanup_Rules!$E$6:$E$60,MATCH(TRIM(LOWER(Raw_Export!E482)),Cleanup_Rules!$D$6:$D$60,0)),"UNMAPPED"))</f>
        <v/>
      </c>
      <c r="F482" s="0" t="str">
        <f aca="false">IF(A482="","",IFERROR(INDEX(Cleanup_Rules!$H$6:$H$60,MATCH(TRIM(LOWER(Raw_Export!F482)),Cleanup_Rules!$G$6:$G$60,0)),"UNMAPPED"))</f>
        <v/>
      </c>
      <c r="G482" s="0" t="str">
        <f aca="false">IF(A482="","",IFERROR(INDEX(Cleanup_Rules!$K$6:$K$60,MATCH(TRIM(LOWER(Raw_Export!G482)),Cleanup_Rules!$J$6:$J$60,0)),"UNMAPPED"))</f>
        <v/>
      </c>
      <c r="H482" s="0" t="str">
        <f aca="false">IF(A482="","",IFERROR(INDEX(Cleanup_Rules!$N$6:$N$60,MATCH(TRIM(LOWER(Raw_Export!H482)),Cleanup_Rules!$M$6:$M$60,0)),"UNMAPPED"))</f>
        <v/>
      </c>
      <c r="I482" s="35" t="str">
        <f aca="false">IF(OR(A482="",Raw_Export!I482=""),"",Raw_Export!I482)</f>
        <v/>
      </c>
      <c r="J482" s="37" t="str">
        <f aca="false">IF(A482="","",IF(Raw_Export!J482="",0,IF(ISNUMBER(Raw_Export!J482),Raw_Export!J482,VALUE(SUBSTITUTE(SUBSTITUTE(Raw_Export!J482,"$",""),",","")))))</f>
        <v/>
      </c>
      <c r="K482" s="0" t="str">
        <f aca="false">IF(A482="","",IF(COUNTIF($A$6:A482,A482)&gt;1,"Duplicate",""))</f>
        <v/>
      </c>
      <c r="L482" s="0" t="str">
        <f aca="false">IF(A482="","",IF(AND(H482="Completed",I482=""),"No completion date",IF(AND(I482&lt;&gt;"",I482&lt;B482),"Completed before created","")))</f>
        <v/>
      </c>
      <c r="M482" s="0" t="str">
        <f aca="false">IF(A482="","",IF(K482="Duplicate","No","Yes"))</f>
        <v/>
      </c>
      <c r="N482" s="0" t="str">
        <f aca="false">IF(OR(A482="",H482&lt;&gt;"Completed",L482&lt;&gt;""),"",I482-B482)</f>
        <v/>
      </c>
      <c r="O482" s="0" t="str">
        <f aca="false">IF(A482="","",IFERROR(INDEX(Cleanup_Rules!$Q$6:$Q$8,MATCH(F482,Cleanup_Rules!$P$6:$P$8,0)),""))</f>
        <v/>
      </c>
      <c r="P482" s="0" t="str">
        <f aca="false">IF(OR(N482="",O482=""),"",IF(N482&lt;=O482,"Yes","No"))</f>
        <v/>
      </c>
      <c r="Q482" s="0" t="str">
        <f aca="false">IF(A482="","",MID(IF(NOT(EXACT(TRIM(Raw_Export!C482),D482))," · property","")&amp;IF(NOT(EXACT(TRIM(Raw_Export!E482),E482))," · category","")&amp;IF(NOT(EXACT(TRIM(Raw_Export!F482),F482))," · priority","")&amp;IF(NOT(EXACT(TRIM(Raw_Export!G482),G482))," · vendor","")&amp;IF(NOT(EXACT(TRIM(Raw_Export!H482),H482))," · status","")&amp;IF(ISTEXT(Raw_Export!J482)," · cost was text",""),4,200))</f>
        <v/>
      </c>
      <c r="R482" s="0" t="str">
        <f aca="false">IF(A482="","",IF(OR(LEN(Q482)&gt;0,K482&lt;&gt;"",L482&lt;&gt;""),1,0))</f>
        <v/>
      </c>
    </row>
    <row r="483" customFormat="false" ht="15" hidden="false" customHeight="false" outlineLevel="0" collapsed="false">
      <c r="A483" s="0" t="str">
        <f aca="false">IF(Raw_Export!A483="","",Raw_Export!A483)</f>
        <v/>
      </c>
      <c r="B483" s="35" t="str">
        <f aca="false">IF(A483="","",Raw_Export!B483)</f>
        <v/>
      </c>
      <c r="C483" s="36" t="str">
        <f aca="false">IF(A483="","",DATE(YEAR(B483),MONTH(B483),1))</f>
        <v/>
      </c>
      <c r="D483" s="0" t="str">
        <f aca="false">IF(A483="","",IFERROR(INDEX(Cleanup_Rules!$B$6:$B$60,MATCH(TRIM(LOWER(Raw_Export!C483)),Cleanup_Rules!$A$6:$A$60,0)),"UNMAPPED"))</f>
        <v/>
      </c>
      <c r="E483" s="0" t="str">
        <f aca="false">IF(A483="","",IFERROR(INDEX(Cleanup_Rules!$E$6:$E$60,MATCH(TRIM(LOWER(Raw_Export!E483)),Cleanup_Rules!$D$6:$D$60,0)),"UNMAPPED"))</f>
        <v/>
      </c>
      <c r="F483" s="0" t="str">
        <f aca="false">IF(A483="","",IFERROR(INDEX(Cleanup_Rules!$H$6:$H$60,MATCH(TRIM(LOWER(Raw_Export!F483)),Cleanup_Rules!$G$6:$G$60,0)),"UNMAPPED"))</f>
        <v/>
      </c>
      <c r="G483" s="0" t="str">
        <f aca="false">IF(A483="","",IFERROR(INDEX(Cleanup_Rules!$K$6:$K$60,MATCH(TRIM(LOWER(Raw_Export!G483)),Cleanup_Rules!$J$6:$J$60,0)),"UNMAPPED"))</f>
        <v/>
      </c>
      <c r="H483" s="0" t="str">
        <f aca="false">IF(A483="","",IFERROR(INDEX(Cleanup_Rules!$N$6:$N$60,MATCH(TRIM(LOWER(Raw_Export!H483)),Cleanup_Rules!$M$6:$M$60,0)),"UNMAPPED"))</f>
        <v/>
      </c>
      <c r="I483" s="35" t="str">
        <f aca="false">IF(OR(A483="",Raw_Export!I483=""),"",Raw_Export!I483)</f>
        <v/>
      </c>
      <c r="J483" s="37" t="str">
        <f aca="false">IF(A483="","",IF(Raw_Export!J483="",0,IF(ISNUMBER(Raw_Export!J483),Raw_Export!J483,VALUE(SUBSTITUTE(SUBSTITUTE(Raw_Export!J483,"$",""),",","")))))</f>
        <v/>
      </c>
      <c r="K483" s="0" t="str">
        <f aca="false">IF(A483="","",IF(COUNTIF($A$6:A483,A483)&gt;1,"Duplicate",""))</f>
        <v/>
      </c>
      <c r="L483" s="0" t="str">
        <f aca="false">IF(A483="","",IF(AND(H483="Completed",I483=""),"No completion date",IF(AND(I483&lt;&gt;"",I483&lt;B483),"Completed before created","")))</f>
        <v/>
      </c>
      <c r="M483" s="0" t="str">
        <f aca="false">IF(A483="","",IF(K483="Duplicate","No","Yes"))</f>
        <v/>
      </c>
      <c r="N483" s="0" t="str">
        <f aca="false">IF(OR(A483="",H483&lt;&gt;"Completed",L483&lt;&gt;""),"",I483-B483)</f>
        <v/>
      </c>
      <c r="O483" s="0" t="str">
        <f aca="false">IF(A483="","",IFERROR(INDEX(Cleanup_Rules!$Q$6:$Q$8,MATCH(F483,Cleanup_Rules!$P$6:$P$8,0)),""))</f>
        <v/>
      </c>
      <c r="P483" s="0" t="str">
        <f aca="false">IF(OR(N483="",O483=""),"",IF(N483&lt;=O483,"Yes","No"))</f>
        <v/>
      </c>
      <c r="Q483" s="0" t="str">
        <f aca="false">IF(A483="","",MID(IF(NOT(EXACT(TRIM(Raw_Export!C483),D483))," · property","")&amp;IF(NOT(EXACT(TRIM(Raw_Export!E483),E483))," · category","")&amp;IF(NOT(EXACT(TRIM(Raw_Export!F483),F483))," · priority","")&amp;IF(NOT(EXACT(TRIM(Raw_Export!G483),G483))," · vendor","")&amp;IF(NOT(EXACT(TRIM(Raw_Export!H483),H483))," · status","")&amp;IF(ISTEXT(Raw_Export!J483)," · cost was text",""),4,200))</f>
        <v/>
      </c>
      <c r="R483" s="0" t="str">
        <f aca="false">IF(A483="","",IF(OR(LEN(Q483)&gt;0,K483&lt;&gt;"",L483&lt;&gt;""),1,0))</f>
        <v/>
      </c>
    </row>
    <row r="484" customFormat="false" ht="15" hidden="false" customHeight="false" outlineLevel="0" collapsed="false">
      <c r="A484" s="0" t="str">
        <f aca="false">IF(Raw_Export!A484="","",Raw_Export!A484)</f>
        <v/>
      </c>
      <c r="B484" s="35" t="str">
        <f aca="false">IF(A484="","",Raw_Export!B484)</f>
        <v/>
      </c>
      <c r="C484" s="36" t="str">
        <f aca="false">IF(A484="","",DATE(YEAR(B484),MONTH(B484),1))</f>
        <v/>
      </c>
      <c r="D484" s="0" t="str">
        <f aca="false">IF(A484="","",IFERROR(INDEX(Cleanup_Rules!$B$6:$B$60,MATCH(TRIM(LOWER(Raw_Export!C484)),Cleanup_Rules!$A$6:$A$60,0)),"UNMAPPED"))</f>
        <v/>
      </c>
      <c r="E484" s="0" t="str">
        <f aca="false">IF(A484="","",IFERROR(INDEX(Cleanup_Rules!$E$6:$E$60,MATCH(TRIM(LOWER(Raw_Export!E484)),Cleanup_Rules!$D$6:$D$60,0)),"UNMAPPED"))</f>
        <v/>
      </c>
      <c r="F484" s="0" t="str">
        <f aca="false">IF(A484="","",IFERROR(INDEX(Cleanup_Rules!$H$6:$H$60,MATCH(TRIM(LOWER(Raw_Export!F484)),Cleanup_Rules!$G$6:$G$60,0)),"UNMAPPED"))</f>
        <v/>
      </c>
      <c r="G484" s="0" t="str">
        <f aca="false">IF(A484="","",IFERROR(INDEX(Cleanup_Rules!$K$6:$K$60,MATCH(TRIM(LOWER(Raw_Export!G484)),Cleanup_Rules!$J$6:$J$60,0)),"UNMAPPED"))</f>
        <v/>
      </c>
      <c r="H484" s="0" t="str">
        <f aca="false">IF(A484="","",IFERROR(INDEX(Cleanup_Rules!$N$6:$N$60,MATCH(TRIM(LOWER(Raw_Export!H484)),Cleanup_Rules!$M$6:$M$60,0)),"UNMAPPED"))</f>
        <v/>
      </c>
      <c r="I484" s="35" t="str">
        <f aca="false">IF(OR(A484="",Raw_Export!I484=""),"",Raw_Export!I484)</f>
        <v/>
      </c>
      <c r="J484" s="37" t="str">
        <f aca="false">IF(A484="","",IF(Raw_Export!J484="",0,IF(ISNUMBER(Raw_Export!J484),Raw_Export!J484,VALUE(SUBSTITUTE(SUBSTITUTE(Raw_Export!J484,"$",""),",","")))))</f>
        <v/>
      </c>
      <c r="K484" s="0" t="str">
        <f aca="false">IF(A484="","",IF(COUNTIF($A$6:A484,A484)&gt;1,"Duplicate",""))</f>
        <v/>
      </c>
      <c r="L484" s="0" t="str">
        <f aca="false">IF(A484="","",IF(AND(H484="Completed",I484=""),"No completion date",IF(AND(I484&lt;&gt;"",I484&lt;B484),"Completed before created","")))</f>
        <v/>
      </c>
      <c r="M484" s="0" t="str">
        <f aca="false">IF(A484="","",IF(K484="Duplicate","No","Yes"))</f>
        <v/>
      </c>
      <c r="N484" s="0" t="str">
        <f aca="false">IF(OR(A484="",H484&lt;&gt;"Completed",L484&lt;&gt;""),"",I484-B484)</f>
        <v/>
      </c>
      <c r="O484" s="0" t="str">
        <f aca="false">IF(A484="","",IFERROR(INDEX(Cleanup_Rules!$Q$6:$Q$8,MATCH(F484,Cleanup_Rules!$P$6:$P$8,0)),""))</f>
        <v/>
      </c>
      <c r="P484" s="0" t="str">
        <f aca="false">IF(OR(N484="",O484=""),"",IF(N484&lt;=O484,"Yes","No"))</f>
        <v/>
      </c>
      <c r="Q484" s="0" t="str">
        <f aca="false">IF(A484="","",MID(IF(NOT(EXACT(TRIM(Raw_Export!C484),D484))," · property","")&amp;IF(NOT(EXACT(TRIM(Raw_Export!E484),E484))," · category","")&amp;IF(NOT(EXACT(TRIM(Raw_Export!F484),F484))," · priority","")&amp;IF(NOT(EXACT(TRIM(Raw_Export!G484),G484))," · vendor","")&amp;IF(NOT(EXACT(TRIM(Raw_Export!H484),H484))," · status","")&amp;IF(ISTEXT(Raw_Export!J484)," · cost was text",""),4,200))</f>
        <v/>
      </c>
      <c r="R484" s="0" t="str">
        <f aca="false">IF(A484="","",IF(OR(LEN(Q484)&gt;0,K484&lt;&gt;"",L484&lt;&gt;""),1,0))</f>
        <v/>
      </c>
    </row>
    <row r="485" customFormat="false" ht="15" hidden="false" customHeight="false" outlineLevel="0" collapsed="false">
      <c r="A485" s="0" t="str">
        <f aca="false">IF(Raw_Export!A485="","",Raw_Export!A485)</f>
        <v/>
      </c>
      <c r="B485" s="35" t="str">
        <f aca="false">IF(A485="","",Raw_Export!B485)</f>
        <v/>
      </c>
      <c r="C485" s="36" t="str">
        <f aca="false">IF(A485="","",DATE(YEAR(B485),MONTH(B485),1))</f>
        <v/>
      </c>
      <c r="D485" s="0" t="str">
        <f aca="false">IF(A485="","",IFERROR(INDEX(Cleanup_Rules!$B$6:$B$60,MATCH(TRIM(LOWER(Raw_Export!C485)),Cleanup_Rules!$A$6:$A$60,0)),"UNMAPPED"))</f>
        <v/>
      </c>
      <c r="E485" s="0" t="str">
        <f aca="false">IF(A485="","",IFERROR(INDEX(Cleanup_Rules!$E$6:$E$60,MATCH(TRIM(LOWER(Raw_Export!E485)),Cleanup_Rules!$D$6:$D$60,0)),"UNMAPPED"))</f>
        <v/>
      </c>
      <c r="F485" s="0" t="str">
        <f aca="false">IF(A485="","",IFERROR(INDEX(Cleanup_Rules!$H$6:$H$60,MATCH(TRIM(LOWER(Raw_Export!F485)),Cleanup_Rules!$G$6:$G$60,0)),"UNMAPPED"))</f>
        <v/>
      </c>
      <c r="G485" s="0" t="str">
        <f aca="false">IF(A485="","",IFERROR(INDEX(Cleanup_Rules!$K$6:$K$60,MATCH(TRIM(LOWER(Raw_Export!G485)),Cleanup_Rules!$J$6:$J$60,0)),"UNMAPPED"))</f>
        <v/>
      </c>
      <c r="H485" s="0" t="str">
        <f aca="false">IF(A485="","",IFERROR(INDEX(Cleanup_Rules!$N$6:$N$60,MATCH(TRIM(LOWER(Raw_Export!H485)),Cleanup_Rules!$M$6:$M$60,0)),"UNMAPPED"))</f>
        <v/>
      </c>
      <c r="I485" s="35" t="str">
        <f aca="false">IF(OR(A485="",Raw_Export!I485=""),"",Raw_Export!I485)</f>
        <v/>
      </c>
      <c r="J485" s="37" t="str">
        <f aca="false">IF(A485="","",IF(Raw_Export!J485="",0,IF(ISNUMBER(Raw_Export!J485),Raw_Export!J485,VALUE(SUBSTITUTE(SUBSTITUTE(Raw_Export!J485,"$",""),",","")))))</f>
        <v/>
      </c>
      <c r="K485" s="0" t="str">
        <f aca="false">IF(A485="","",IF(COUNTIF($A$6:A485,A485)&gt;1,"Duplicate",""))</f>
        <v/>
      </c>
      <c r="L485" s="0" t="str">
        <f aca="false">IF(A485="","",IF(AND(H485="Completed",I485=""),"No completion date",IF(AND(I485&lt;&gt;"",I485&lt;B485),"Completed before created","")))</f>
        <v/>
      </c>
      <c r="M485" s="0" t="str">
        <f aca="false">IF(A485="","",IF(K485="Duplicate","No","Yes"))</f>
        <v/>
      </c>
      <c r="N485" s="0" t="str">
        <f aca="false">IF(OR(A485="",H485&lt;&gt;"Completed",L485&lt;&gt;""),"",I485-B485)</f>
        <v/>
      </c>
      <c r="O485" s="0" t="str">
        <f aca="false">IF(A485="","",IFERROR(INDEX(Cleanup_Rules!$Q$6:$Q$8,MATCH(F485,Cleanup_Rules!$P$6:$P$8,0)),""))</f>
        <v/>
      </c>
      <c r="P485" s="0" t="str">
        <f aca="false">IF(OR(N485="",O485=""),"",IF(N485&lt;=O485,"Yes","No"))</f>
        <v/>
      </c>
      <c r="Q485" s="0" t="str">
        <f aca="false">IF(A485="","",MID(IF(NOT(EXACT(TRIM(Raw_Export!C485),D485))," · property","")&amp;IF(NOT(EXACT(TRIM(Raw_Export!E485),E485))," · category","")&amp;IF(NOT(EXACT(TRIM(Raw_Export!F485),F485))," · priority","")&amp;IF(NOT(EXACT(TRIM(Raw_Export!G485),G485))," · vendor","")&amp;IF(NOT(EXACT(TRIM(Raw_Export!H485),H485))," · status","")&amp;IF(ISTEXT(Raw_Export!J485)," · cost was text",""),4,200))</f>
        <v/>
      </c>
      <c r="R485" s="0" t="str">
        <f aca="false">IF(A485="","",IF(OR(LEN(Q485)&gt;0,K485&lt;&gt;"",L485&lt;&gt;""),1,0))</f>
        <v/>
      </c>
    </row>
    <row r="486" customFormat="false" ht="15" hidden="false" customHeight="false" outlineLevel="0" collapsed="false">
      <c r="A486" s="0" t="str">
        <f aca="false">IF(Raw_Export!A486="","",Raw_Export!A486)</f>
        <v/>
      </c>
      <c r="B486" s="35" t="str">
        <f aca="false">IF(A486="","",Raw_Export!B486)</f>
        <v/>
      </c>
      <c r="C486" s="36" t="str">
        <f aca="false">IF(A486="","",DATE(YEAR(B486),MONTH(B486),1))</f>
        <v/>
      </c>
      <c r="D486" s="0" t="str">
        <f aca="false">IF(A486="","",IFERROR(INDEX(Cleanup_Rules!$B$6:$B$60,MATCH(TRIM(LOWER(Raw_Export!C486)),Cleanup_Rules!$A$6:$A$60,0)),"UNMAPPED"))</f>
        <v/>
      </c>
      <c r="E486" s="0" t="str">
        <f aca="false">IF(A486="","",IFERROR(INDEX(Cleanup_Rules!$E$6:$E$60,MATCH(TRIM(LOWER(Raw_Export!E486)),Cleanup_Rules!$D$6:$D$60,0)),"UNMAPPED"))</f>
        <v/>
      </c>
      <c r="F486" s="0" t="str">
        <f aca="false">IF(A486="","",IFERROR(INDEX(Cleanup_Rules!$H$6:$H$60,MATCH(TRIM(LOWER(Raw_Export!F486)),Cleanup_Rules!$G$6:$G$60,0)),"UNMAPPED"))</f>
        <v/>
      </c>
      <c r="G486" s="0" t="str">
        <f aca="false">IF(A486="","",IFERROR(INDEX(Cleanup_Rules!$K$6:$K$60,MATCH(TRIM(LOWER(Raw_Export!G486)),Cleanup_Rules!$J$6:$J$60,0)),"UNMAPPED"))</f>
        <v/>
      </c>
      <c r="H486" s="0" t="str">
        <f aca="false">IF(A486="","",IFERROR(INDEX(Cleanup_Rules!$N$6:$N$60,MATCH(TRIM(LOWER(Raw_Export!H486)),Cleanup_Rules!$M$6:$M$60,0)),"UNMAPPED"))</f>
        <v/>
      </c>
      <c r="I486" s="35" t="str">
        <f aca="false">IF(OR(A486="",Raw_Export!I486=""),"",Raw_Export!I486)</f>
        <v/>
      </c>
      <c r="J486" s="37" t="str">
        <f aca="false">IF(A486="","",IF(Raw_Export!J486="",0,IF(ISNUMBER(Raw_Export!J486),Raw_Export!J486,VALUE(SUBSTITUTE(SUBSTITUTE(Raw_Export!J486,"$",""),",","")))))</f>
        <v/>
      </c>
      <c r="K486" s="0" t="str">
        <f aca="false">IF(A486="","",IF(COUNTIF($A$6:A486,A486)&gt;1,"Duplicate",""))</f>
        <v/>
      </c>
      <c r="L486" s="0" t="str">
        <f aca="false">IF(A486="","",IF(AND(H486="Completed",I486=""),"No completion date",IF(AND(I486&lt;&gt;"",I486&lt;B486),"Completed before created","")))</f>
        <v/>
      </c>
      <c r="M486" s="0" t="str">
        <f aca="false">IF(A486="","",IF(K486="Duplicate","No","Yes"))</f>
        <v/>
      </c>
      <c r="N486" s="0" t="str">
        <f aca="false">IF(OR(A486="",H486&lt;&gt;"Completed",L486&lt;&gt;""),"",I486-B486)</f>
        <v/>
      </c>
      <c r="O486" s="0" t="str">
        <f aca="false">IF(A486="","",IFERROR(INDEX(Cleanup_Rules!$Q$6:$Q$8,MATCH(F486,Cleanup_Rules!$P$6:$P$8,0)),""))</f>
        <v/>
      </c>
      <c r="P486" s="0" t="str">
        <f aca="false">IF(OR(N486="",O486=""),"",IF(N486&lt;=O486,"Yes","No"))</f>
        <v/>
      </c>
      <c r="Q486" s="0" t="str">
        <f aca="false">IF(A486="","",MID(IF(NOT(EXACT(TRIM(Raw_Export!C486),D486))," · property","")&amp;IF(NOT(EXACT(TRIM(Raw_Export!E486),E486))," · category","")&amp;IF(NOT(EXACT(TRIM(Raw_Export!F486),F486))," · priority","")&amp;IF(NOT(EXACT(TRIM(Raw_Export!G486),G486))," · vendor","")&amp;IF(NOT(EXACT(TRIM(Raw_Export!H486),H486))," · status","")&amp;IF(ISTEXT(Raw_Export!J486)," · cost was text",""),4,200))</f>
        <v/>
      </c>
      <c r="R486" s="0" t="str">
        <f aca="false">IF(A486="","",IF(OR(LEN(Q486)&gt;0,K486&lt;&gt;"",L486&lt;&gt;""),1,0))</f>
        <v/>
      </c>
    </row>
    <row r="487" customFormat="false" ht="15" hidden="false" customHeight="false" outlineLevel="0" collapsed="false">
      <c r="A487" s="0" t="str">
        <f aca="false">IF(Raw_Export!A487="","",Raw_Export!A487)</f>
        <v/>
      </c>
      <c r="B487" s="35" t="str">
        <f aca="false">IF(A487="","",Raw_Export!B487)</f>
        <v/>
      </c>
      <c r="C487" s="36" t="str">
        <f aca="false">IF(A487="","",DATE(YEAR(B487),MONTH(B487),1))</f>
        <v/>
      </c>
      <c r="D487" s="0" t="str">
        <f aca="false">IF(A487="","",IFERROR(INDEX(Cleanup_Rules!$B$6:$B$60,MATCH(TRIM(LOWER(Raw_Export!C487)),Cleanup_Rules!$A$6:$A$60,0)),"UNMAPPED"))</f>
        <v/>
      </c>
      <c r="E487" s="0" t="str">
        <f aca="false">IF(A487="","",IFERROR(INDEX(Cleanup_Rules!$E$6:$E$60,MATCH(TRIM(LOWER(Raw_Export!E487)),Cleanup_Rules!$D$6:$D$60,0)),"UNMAPPED"))</f>
        <v/>
      </c>
      <c r="F487" s="0" t="str">
        <f aca="false">IF(A487="","",IFERROR(INDEX(Cleanup_Rules!$H$6:$H$60,MATCH(TRIM(LOWER(Raw_Export!F487)),Cleanup_Rules!$G$6:$G$60,0)),"UNMAPPED"))</f>
        <v/>
      </c>
      <c r="G487" s="0" t="str">
        <f aca="false">IF(A487="","",IFERROR(INDEX(Cleanup_Rules!$K$6:$K$60,MATCH(TRIM(LOWER(Raw_Export!G487)),Cleanup_Rules!$J$6:$J$60,0)),"UNMAPPED"))</f>
        <v/>
      </c>
      <c r="H487" s="0" t="str">
        <f aca="false">IF(A487="","",IFERROR(INDEX(Cleanup_Rules!$N$6:$N$60,MATCH(TRIM(LOWER(Raw_Export!H487)),Cleanup_Rules!$M$6:$M$60,0)),"UNMAPPED"))</f>
        <v/>
      </c>
      <c r="I487" s="35" t="str">
        <f aca="false">IF(OR(A487="",Raw_Export!I487=""),"",Raw_Export!I487)</f>
        <v/>
      </c>
      <c r="J487" s="37" t="str">
        <f aca="false">IF(A487="","",IF(Raw_Export!J487="",0,IF(ISNUMBER(Raw_Export!J487),Raw_Export!J487,VALUE(SUBSTITUTE(SUBSTITUTE(Raw_Export!J487,"$",""),",","")))))</f>
        <v/>
      </c>
      <c r="K487" s="0" t="str">
        <f aca="false">IF(A487="","",IF(COUNTIF($A$6:A487,A487)&gt;1,"Duplicate",""))</f>
        <v/>
      </c>
      <c r="L487" s="0" t="str">
        <f aca="false">IF(A487="","",IF(AND(H487="Completed",I487=""),"No completion date",IF(AND(I487&lt;&gt;"",I487&lt;B487),"Completed before created","")))</f>
        <v/>
      </c>
      <c r="M487" s="0" t="str">
        <f aca="false">IF(A487="","",IF(K487="Duplicate","No","Yes"))</f>
        <v/>
      </c>
      <c r="N487" s="0" t="str">
        <f aca="false">IF(OR(A487="",H487&lt;&gt;"Completed",L487&lt;&gt;""),"",I487-B487)</f>
        <v/>
      </c>
      <c r="O487" s="0" t="str">
        <f aca="false">IF(A487="","",IFERROR(INDEX(Cleanup_Rules!$Q$6:$Q$8,MATCH(F487,Cleanup_Rules!$P$6:$P$8,0)),""))</f>
        <v/>
      </c>
      <c r="P487" s="0" t="str">
        <f aca="false">IF(OR(N487="",O487=""),"",IF(N487&lt;=O487,"Yes","No"))</f>
        <v/>
      </c>
      <c r="Q487" s="0" t="str">
        <f aca="false">IF(A487="","",MID(IF(NOT(EXACT(TRIM(Raw_Export!C487),D487))," · property","")&amp;IF(NOT(EXACT(TRIM(Raw_Export!E487),E487))," · category","")&amp;IF(NOT(EXACT(TRIM(Raw_Export!F487),F487))," · priority","")&amp;IF(NOT(EXACT(TRIM(Raw_Export!G487),G487))," · vendor","")&amp;IF(NOT(EXACT(TRIM(Raw_Export!H487),H487))," · status","")&amp;IF(ISTEXT(Raw_Export!J487)," · cost was text",""),4,200))</f>
        <v/>
      </c>
      <c r="R487" s="0" t="str">
        <f aca="false">IF(A487="","",IF(OR(LEN(Q487)&gt;0,K487&lt;&gt;"",L487&lt;&gt;""),1,0))</f>
        <v/>
      </c>
    </row>
    <row r="488" customFormat="false" ht="15" hidden="false" customHeight="false" outlineLevel="0" collapsed="false">
      <c r="A488" s="0" t="str">
        <f aca="false">IF(Raw_Export!A488="","",Raw_Export!A488)</f>
        <v/>
      </c>
      <c r="B488" s="35" t="str">
        <f aca="false">IF(A488="","",Raw_Export!B488)</f>
        <v/>
      </c>
      <c r="C488" s="36" t="str">
        <f aca="false">IF(A488="","",DATE(YEAR(B488),MONTH(B488),1))</f>
        <v/>
      </c>
      <c r="D488" s="0" t="str">
        <f aca="false">IF(A488="","",IFERROR(INDEX(Cleanup_Rules!$B$6:$B$60,MATCH(TRIM(LOWER(Raw_Export!C488)),Cleanup_Rules!$A$6:$A$60,0)),"UNMAPPED"))</f>
        <v/>
      </c>
      <c r="E488" s="0" t="str">
        <f aca="false">IF(A488="","",IFERROR(INDEX(Cleanup_Rules!$E$6:$E$60,MATCH(TRIM(LOWER(Raw_Export!E488)),Cleanup_Rules!$D$6:$D$60,0)),"UNMAPPED"))</f>
        <v/>
      </c>
      <c r="F488" s="0" t="str">
        <f aca="false">IF(A488="","",IFERROR(INDEX(Cleanup_Rules!$H$6:$H$60,MATCH(TRIM(LOWER(Raw_Export!F488)),Cleanup_Rules!$G$6:$G$60,0)),"UNMAPPED"))</f>
        <v/>
      </c>
      <c r="G488" s="0" t="str">
        <f aca="false">IF(A488="","",IFERROR(INDEX(Cleanup_Rules!$K$6:$K$60,MATCH(TRIM(LOWER(Raw_Export!G488)),Cleanup_Rules!$J$6:$J$60,0)),"UNMAPPED"))</f>
        <v/>
      </c>
      <c r="H488" s="0" t="str">
        <f aca="false">IF(A488="","",IFERROR(INDEX(Cleanup_Rules!$N$6:$N$60,MATCH(TRIM(LOWER(Raw_Export!H488)),Cleanup_Rules!$M$6:$M$60,0)),"UNMAPPED"))</f>
        <v/>
      </c>
      <c r="I488" s="35" t="str">
        <f aca="false">IF(OR(A488="",Raw_Export!I488=""),"",Raw_Export!I488)</f>
        <v/>
      </c>
      <c r="J488" s="37" t="str">
        <f aca="false">IF(A488="","",IF(Raw_Export!J488="",0,IF(ISNUMBER(Raw_Export!J488),Raw_Export!J488,VALUE(SUBSTITUTE(SUBSTITUTE(Raw_Export!J488,"$",""),",","")))))</f>
        <v/>
      </c>
      <c r="K488" s="0" t="str">
        <f aca="false">IF(A488="","",IF(COUNTIF($A$6:A488,A488)&gt;1,"Duplicate",""))</f>
        <v/>
      </c>
      <c r="L488" s="0" t="str">
        <f aca="false">IF(A488="","",IF(AND(H488="Completed",I488=""),"No completion date",IF(AND(I488&lt;&gt;"",I488&lt;B488),"Completed before created","")))</f>
        <v/>
      </c>
      <c r="M488" s="0" t="str">
        <f aca="false">IF(A488="","",IF(K488="Duplicate","No","Yes"))</f>
        <v/>
      </c>
      <c r="N488" s="0" t="str">
        <f aca="false">IF(OR(A488="",H488&lt;&gt;"Completed",L488&lt;&gt;""),"",I488-B488)</f>
        <v/>
      </c>
      <c r="O488" s="0" t="str">
        <f aca="false">IF(A488="","",IFERROR(INDEX(Cleanup_Rules!$Q$6:$Q$8,MATCH(F488,Cleanup_Rules!$P$6:$P$8,0)),""))</f>
        <v/>
      </c>
      <c r="P488" s="0" t="str">
        <f aca="false">IF(OR(N488="",O488=""),"",IF(N488&lt;=O488,"Yes","No"))</f>
        <v/>
      </c>
      <c r="Q488" s="0" t="str">
        <f aca="false">IF(A488="","",MID(IF(NOT(EXACT(TRIM(Raw_Export!C488),D488))," · property","")&amp;IF(NOT(EXACT(TRIM(Raw_Export!E488),E488))," · category","")&amp;IF(NOT(EXACT(TRIM(Raw_Export!F488),F488))," · priority","")&amp;IF(NOT(EXACT(TRIM(Raw_Export!G488),G488))," · vendor","")&amp;IF(NOT(EXACT(TRIM(Raw_Export!H488),H488))," · status","")&amp;IF(ISTEXT(Raw_Export!J488)," · cost was text",""),4,200))</f>
        <v/>
      </c>
      <c r="R488" s="0" t="str">
        <f aca="false">IF(A488="","",IF(OR(LEN(Q488)&gt;0,K488&lt;&gt;"",L488&lt;&gt;""),1,0))</f>
        <v/>
      </c>
    </row>
    <row r="489" customFormat="false" ht="15" hidden="false" customHeight="false" outlineLevel="0" collapsed="false">
      <c r="A489" s="0" t="str">
        <f aca="false">IF(Raw_Export!A489="","",Raw_Export!A489)</f>
        <v/>
      </c>
      <c r="B489" s="35" t="str">
        <f aca="false">IF(A489="","",Raw_Export!B489)</f>
        <v/>
      </c>
      <c r="C489" s="36" t="str">
        <f aca="false">IF(A489="","",DATE(YEAR(B489),MONTH(B489),1))</f>
        <v/>
      </c>
      <c r="D489" s="0" t="str">
        <f aca="false">IF(A489="","",IFERROR(INDEX(Cleanup_Rules!$B$6:$B$60,MATCH(TRIM(LOWER(Raw_Export!C489)),Cleanup_Rules!$A$6:$A$60,0)),"UNMAPPED"))</f>
        <v/>
      </c>
      <c r="E489" s="0" t="str">
        <f aca="false">IF(A489="","",IFERROR(INDEX(Cleanup_Rules!$E$6:$E$60,MATCH(TRIM(LOWER(Raw_Export!E489)),Cleanup_Rules!$D$6:$D$60,0)),"UNMAPPED"))</f>
        <v/>
      </c>
      <c r="F489" s="0" t="str">
        <f aca="false">IF(A489="","",IFERROR(INDEX(Cleanup_Rules!$H$6:$H$60,MATCH(TRIM(LOWER(Raw_Export!F489)),Cleanup_Rules!$G$6:$G$60,0)),"UNMAPPED"))</f>
        <v/>
      </c>
      <c r="G489" s="0" t="str">
        <f aca="false">IF(A489="","",IFERROR(INDEX(Cleanup_Rules!$K$6:$K$60,MATCH(TRIM(LOWER(Raw_Export!G489)),Cleanup_Rules!$J$6:$J$60,0)),"UNMAPPED"))</f>
        <v/>
      </c>
      <c r="H489" s="0" t="str">
        <f aca="false">IF(A489="","",IFERROR(INDEX(Cleanup_Rules!$N$6:$N$60,MATCH(TRIM(LOWER(Raw_Export!H489)),Cleanup_Rules!$M$6:$M$60,0)),"UNMAPPED"))</f>
        <v/>
      </c>
      <c r="I489" s="35" t="str">
        <f aca="false">IF(OR(A489="",Raw_Export!I489=""),"",Raw_Export!I489)</f>
        <v/>
      </c>
      <c r="J489" s="37" t="str">
        <f aca="false">IF(A489="","",IF(Raw_Export!J489="",0,IF(ISNUMBER(Raw_Export!J489),Raw_Export!J489,VALUE(SUBSTITUTE(SUBSTITUTE(Raw_Export!J489,"$",""),",","")))))</f>
        <v/>
      </c>
      <c r="K489" s="0" t="str">
        <f aca="false">IF(A489="","",IF(COUNTIF($A$6:A489,A489)&gt;1,"Duplicate",""))</f>
        <v/>
      </c>
      <c r="L489" s="0" t="str">
        <f aca="false">IF(A489="","",IF(AND(H489="Completed",I489=""),"No completion date",IF(AND(I489&lt;&gt;"",I489&lt;B489),"Completed before created","")))</f>
        <v/>
      </c>
      <c r="M489" s="0" t="str">
        <f aca="false">IF(A489="","",IF(K489="Duplicate","No","Yes"))</f>
        <v/>
      </c>
      <c r="N489" s="0" t="str">
        <f aca="false">IF(OR(A489="",H489&lt;&gt;"Completed",L489&lt;&gt;""),"",I489-B489)</f>
        <v/>
      </c>
      <c r="O489" s="0" t="str">
        <f aca="false">IF(A489="","",IFERROR(INDEX(Cleanup_Rules!$Q$6:$Q$8,MATCH(F489,Cleanup_Rules!$P$6:$P$8,0)),""))</f>
        <v/>
      </c>
      <c r="P489" s="0" t="str">
        <f aca="false">IF(OR(N489="",O489=""),"",IF(N489&lt;=O489,"Yes","No"))</f>
        <v/>
      </c>
      <c r="Q489" s="0" t="str">
        <f aca="false">IF(A489="","",MID(IF(NOT(EXACT(TRIM(Raw_Export!C489),D489))," · property","")&amp;IF(NOT(EXACT(TRIM(Raw_Export!E489),E489))," · category","")&amp;IF(NOT(EXACT(TRIM(Raw_Export!F489),F489))," · priority","")&amp;IF(NOT(EXACT(TRIM(Raw_Export!G489),G489))," · vendor","")&amp;IF(NOT(EXACT(TRIM(Raw_Export!H489),H489))," · status","")&amp;IF(ISTEXT(Raw_Export!J489)," · cost was text",""),4,200))</f>
        <v/>
      </c>
      <c r="R489" s="0" t="str">
        <f aca="false">IF(A489="","",IF(OR(LEN(Q489)&gt;0,K489&lt;&gt;"",L489&lt;&gt;""),1,0))</f>
        <v/>
      </c>
    </row>
    <row r="490" customFormat="false" ht="15" hidden="false" customHeight="false" outlineLevel="0" collapsed="false">
      <c r="A490" s="0" t="str">
        <f aca="false">IF(Raw_Export!A490="","",Raw_Export!A490)</f>
        <v/>
      </c>
      <c r="B490" s="35" t="str">
        <f aca="false">IF(A490="","",Raw_Export!B490)</f>
        <v/>
      </c>
      <c r="C490" s="36" t="str">
        <f aca="false">IF(A490="","",DATE(YEAR(B490),MONTH(B490),1))</f>
        <v/>
      </c>
      <c r="D490" s="0" t="str">
        <f aca="false">IF(A490="","",IFERROR(INDEX(Cleanup_Rules!$B$6:$B$60,MATCH(TRIM(LOWER(Raw_Export!C490)),Cleanup_Rules!$A$6:$A$60,0)),"UNMAPPED"))</f>
        <v/>
      </c>
      <c r="E490" s="0" t="str">
        <f aca="false">IF(A490="","",IFERROR(INDEX(Cleanup_Rules!$E$6:$E$60,MATCH(TRIM(LOWER(Raw_Export!E490)),Cleanup_Rules!$D$6:$D$60,0)),"UNMAPPED"))</f>
        <v/>
      </c>
      <c r="F490" s="0" t="str">
        <f aca="false">IF(A490="","",IFERROR(INDEX(Cleanup_Rules!$H$6:$H$60,MATCH(TRIM(LOWER(Raw_Export!F490)),Cleanup_Rules!$G$6:$G$60,0)),"UNMAPPED"))</f>
        <v/>
      </c>
      <c r="G490" s="0" t="str">
        <f aca="false">IF(A490="","",IFERROR(INDEX(Cleanup_Rules!$K$6:$K$60,MATCH(TRIM(LOWER(Raw_Export!G490)),Cleanup_Rules!$J$6:$J$60,0)),"UNMAPPED"))</f>
        <v/>
      </c>
      <c r="H490" s="0" t="str">
        <f aca="false">IF(A490="","",IFERROR(INDEX(Cleanup_Rules!$N$6:$N$60,MATCH(TRIM(LOWER(Raw_Export!H490)),Cleanup_Rules!$M$6:$M$60,0)),"UNMAPPED"))</f>
        <v/>
      </c>
      <c r="I490" s="35" t="str">
        <f aca="false">IF(OR(A490="",Raw_Export!I490=""),"",Raw_Export!I490)</f>
        <v/>
      </c>
      <c r="J490" s="37" t="str">
        <f aca="false">IF(A490="","",IF(Raw_Export!J490="",0,IF(ISNUMBER(Raw_Export!J490),Raw_Export!J490,VALUE(SUBSTITUTE(SUBSTITUTE(Raw_Export!J490,"$",""),",","")))))</f>
        <v/>
      </c>
      <c r="K490" s="0" t="str">
        <f aca="false">IF(A490="","",IF(COUNTIF($A$6:A490,A490)&gt;1,"Duplicate",""))</f>
        <v/>
      </c>
      <c r="L490" s="0" t="str">
        <f aca="false">IF(A490="","",IF(AND(H490="Completed",I490=""),"No completion date",IF(AND(I490&lt;&gt;"",I490&lt;B490),"Completed before created","")))</f>
        <v/>
      </c>
      <c r="M490" s="0" t="str">
        <f aca="false">IF(A490="","",IF(K490="Duplicate","No","Yes"))</f>
        <v/>
      </c>
      <c r="N490" s="0" t="str">
        <f aca="false">IF(OR(A490="",H490&lt;&gt;"Completed",L490&lt;&gt;""),"",I490-B490)</f>
        <v/>
      </c>
      <c r="O490" s="0" t="str">
        <f aca="false">IF(A490="","",IFERROR(INDEX(Cleanup_Rules!$Q$6:$Q$8,MATCH(F490,Cleanup_Rules!$P$6:$P$8,0)),""))</f>
        <v/>
      </c>
      <c r="P490" s="0" t="str">
        <f aca="false">IF(OR(N490="",O490=""),"",IF(N490&lt;=O490,"Yes","No"))</f>
        <v/>
      </c>
      <c r="Q490" s="0" t="str">
        <f aca="false">IF(A490="","",MID(IF(NOT(EXACT(TRIM(Raw_Export!C490),D490))," · property","")&amp;IF(NOT(EXACT(TRIM(Raw_Export!E490),E490))," · category","")&amp;IF(NOT(EXACT(TRIM(Raw_Export!F490),F490))," · priority","")&amp;IF(NOT(EXACT(TRIM(Raw_Export!G490),G490))," · vendor","")&amp;IF(NOT(EXACT(TRIM(Raw_Export!H490),H490))," · status","")&amp;IF(ISTEXT(Raw_Export!J490)," · cost was text",""),4,200))</f>
        <v/>
      </c>
      <c r="R490" s="0" t="str">
        <f aca="false">IF(A490="","",IF(OR(LEN(Q490)&gt;0,K490&lt;&gt;"",L490&lt;&gt;""),1,0))</f>
        <v/>
      </c>
    </row>
    <row r="491" customFormat="false" ht="15" hidden="false" customHeight="false" outlineLevel="0" collapsed="false">
      <c r="A491" s="0" t="str">
        <f aca="false">IF(Raw_Export!A491="","",Raw_Export!A491)</f>
        <v/>
      </c>
      <c r="B491" s="35" t="str">
        <f aca="false">IF(A491="","",Raw_Export!B491)</f>
        <v/>
      </c>
      <c r="C491" s="36" t="str">
        <f aca="false">IF(A491="","",DATE(YEAR(B491),MONTH(B491),1))</f>
        <v/>
      </c>
      <c r="D491" s="0" t="str">
        <f aca="false">IF(A491="","",IFERROR(INDEX(Cleanup_Rules!$B$6:$B$60,MATCH(TRIM(LOWER(Raw_Export!C491)),Cleanup_Rules!$A$6:$A$60,0)),"UNMAPPED"))</f>
        <v/>
      </c>
      <c r="E491" s="0" t="str">
        <f aca="false">IF(A491="","",IFERROR(INDEX(Cleanup_Rules!$E$6:$E$60,MATCH(TRIM(LOWER(Raw_Export!E491)),Cleanup_Rules!$D$6:$D$60,0)),"UNMAPPED"))</f>
        <v/>
      </c>
      <c r="F491" s="0" t="str">
        <f aca="false">IF(A491="","",IFERROR(INDEX(Cleanup_Rules!$H$6:$H$60,MATCH(TRIM(LOWER(Raw_Export!F491)),Cleanup_Rules!$G$6:$G$60,0)),"UNMAPPED"))</f>
        <v/>
      </c>
      <c r="G491" s="0" t="str">
        <f aca="false">IF(A491="","",IFERROR(INDEX(Cleanup_Rules!$K$6:$K$60,MATCH(TRIM(LOWER(Raw_Export!G491)),Cleanup_Rules!$J$6:$J$60,0)),"UNMAPPED"))</f>
        <v/>
      </c>
      <c r="H491" s="0" t="str">
        <f aca="false">IF(A491="","",IFERROR(INDEX(Cleanup_Rules!$N$6:$N$60,MATCH(TRIM(LOWER(Raw_Export!H491)),Cleanup_Rules!$M$6:$M$60,0)),"UNMAPPED"))</f>
        <v/>
      </c>
      <c r="I491" s="35" t="str">
        <f aca="false">IF(OR(A491="",Raw_Export!I491=""),"",Raw_Export!I491)</f>
        <v/>
      </c>
      <c r="J491" s="37" t="str">
        <f aca="false">IF(A491="","",IF(Raw_Export!J491="",0,IF(ISNUMBER(Raw_Export!J491),Raw_Export!J491,VALUE(SUBSTITUTE(SUBSTITUTE(Raw_Export!J491,"$",""),",","")))))</f>
        <v/>
      </c>
      <c r="K491" s="0" t="str">
        <f aca="false">IF(A491="","",IF(COUNTIF($A$6:A491,A491)&gt;1,"Duplicate",""))</f>
        <v/>
      </c>
      <c r="L491" s="0" t="str">
        <f aca="false">IF(A491="","",IF(AND(H491="Completed",I491=""),"No completion date",IF(AND(I491&lt;&gt;"",I491&lt;B491),"Completed before created","")))</f>
        <v/>
      </c>
      <c r="M491" s="0" t="str">
        <f aca="false">IF(A491="","",IF(K491="Duplicate","No","Yes"))</f>
        <v/>
      </c>
      <c r="N491" s="0" t="str">
        <f aca="false">IF(OR(A491="",H491&lt;&gt;"Completed",L491&lt;&gt;""),"",I491-B491)</f>
        <v/>
      </c>
      <c r="O491" s="0" t="str">
        <f aca="false">IF(A491="","",IFERROR(INDEX(Cleanup_Rules!$Q$6:$Q$8,MATCH(F491,Cleanup_Rules!$P$6:$P$8,0)),""))</f>
        <v/>
      </c>
      <c r="P491" s="0" t="str">
        <f aca="false">IF(OR(N491="",O491=""),"",IF(N491&lt;=O491,"Yes","No"))</f>
        <v/>
      </c>
      <c r="Q491" s="0" t="str">
        <f aca="false">IF(A491="","",MID(IF(NOT(EXACT(TRIM(Raw_Export!C491),D491))," · property","")&amp;IF(NOT(EXACT(TRIM(Raw_Export!E491),E491))," · category","")&amp;IF(NOT(EXACT(TRIM(Raw_Export!F491),F491))," · priority","")&amp;IF(NOT(EXACT(TRIM(Raw_Export!G491),G491))," · vendor","")&amp;IF(NOT(EXACT(TRIM(Raw_Export!H491),H491))," · status","")&amp;IF(ISTEXT(Raw_Export!J491)," · cost was text",""),4,200))</f>
        <v/>
      </c>
      <c r="R491" s="0" t="str">
        <f aca="false">IF(A491="","",IF(OR(LEN(Q491)&gt;0,K491&lt;&gt;"",L491&lt;&gt;""),1,0))</f>
        <v/>
      </c>
    </row>
    <row r="492" customFormat="false" ht="15" hidden="false" customHeight="false" outlineLevel="0" collapsed="false">
      <c r="A492" s="0" t="str">
        <f aca="false">IF(Raw_Export!A492="","",Raw_Export!A492)</f>
        <v/>
      </c>
      <c r="B492" s="35" t="str">
        <f aca="false">IF(A492="","",Raw_Export!B492)</f>
        <v/>
      </c>
      <c r="C492" s="36" t="str">
        <f aca="false">IF(A492="","",DATE(YEAR(B492),MONTH(B492),1))</f>
        <v/>
      </c>
      <c r="D492" s="0" t="str">
        <f aca="false">IF(A492="","",IFERROR(INDEX(Cleanup_Rules!$B$6:$B$60,MATCH(TRIM(LOWER(Raw_Export!C492)),Cleanup_Rules!$A$6:$A$60,0)),"UNMAPPED"))</f>
        <v/>
      </c>
      <c r="E492" s="0" t="str">
        <f aca="false">IF(A492="","",IFERROR(INDEX(Cleanup_Rules!$E$6:$E$60,MATCH(TRIM(LOWER(Raw_Export!E492)),Cleanup_Rules!$D$6:$D$60,0)),"UNMAPPED"))</f>
        <v/>
      </c>
      <c r="F492" s="0" t="str">
        <f aca="false">IF(A492="","",IFERROR(INDEX(Cleanup_Rules!$H$6:$H$60,MATCH(TRIM(LOWER(Raw_Export!F492)),Cleanup_Rules!$G$6:$G$60,0)),"UNMAPPED"))</f>
        <v/>
      </c>
      <c r="G492" s="0" t="str">
        <f aca="false">IF(A492="","",IFERROR(INDEX(Cleanup_Rules!$K$6:$K$60,MATCH(TRIM(LOWER(Raw_Export!G492)),Cleanup_Rules!$J$6:$J$60,0)),"UNMAPPED"))</f>
        <v/>
      </c>
      <c r="H492" s="0" t="str">
        <f aca="false">IF(A492="","",IFERROR(INDEX(Cleanup_Rules!$N$6:$N$60,MATCH(TRIM(LOWER(Raw_Export!H492)),Cleanup_Rules!$M$6:$M$60,0)),"UNMAPPED"))</f>
        <v/>
      </c>
      <c r="I492" s="35" t="str">
        <f aca="false">IF(OR(A492="",Raw_Export!I492=""),"",Raw_Export!I492)</f>
        <v/>
      </c>
      <c r="J492" s="37" t="str">
        <f aca="false">IF(A492="","",IF(Raw_Export!J492="",0,IF(ISNUMBER(Raw_Export!J492),Raw_Export!J492,VALUE(SUBSTITUTE(SUBSTITUTE(Raw_Export!J492,"$",""),",","")))))</f>
        <v/>
      </c>
      <c r="K492" s="0" t="str">
        <f aca="false">IF(A492="","",IF(COUNTIF($A$6:A492,A492)&gt;1,"Duplicate",""))</f>
        <v/>
      </c>
      <c r="L492" s="0" t="str">
        <f aca="false">IF(A492="","",IF(AND(H492="Completed",I492=""),"No completion date",IF(AND(I492&lt;&gt;"",I492&lt;B492),"Completed before created","")))</f>
        <v/>
      </c>
      <c r="M492" s="0" t="str">
        <f aca="false">IF(A492="","",IF(K492="Duplicate","No","Yes"))</f>
        <v/>
      </c>
      <c r="N492" s="0" t="str">
        <f aca="false">IF(OR(A492="",H492&lt;&gt;"Completed",L492&lt;&gt;""),"",I492-B492)</f>
        <v/>
      </c>
      <c r="O492" s="0" t="str">
        <f aca="false">IF(A492="","",IFERROR(INDEX(Cleanup_Rules!$Q$6:$Q$8,MATCH(F492,Cleanup_Rules!$P$6:$P$8,0)),""))</f>
        <v/>
      </c>
      <c r="P492" s="0" t="str">
        <f aca="false">IF(OR(N492="",O492=""),"",IF(N492&lt;=O492,"Yes","No"))</f>
        <v/>
      </c>
      <c r="Q492" s="0" t="str">
        <f aca="false">IF(A492="","",MID(IF(NOT(EXACT(TRIM(Raw_Export!C492),D492))," · property","")&amp;IF(NOT(EXACT(TRIM(Raw_Export!E492),E492))," · category","")&amp;IF(NOT(EXACT(TRIM(Raw_Export!F492),F492))," · priority","")&amp;IF(NOT(EXACT(TRIM(Raw_Export!G492),G492))," · vendor","")&amp;IF(NOT(EXACT(TRIM(Raw_Export!H492),H492))," · status","")&amp;IF(ISTEXT(Raw_Export!J492)," · cost was text",""),4,200))</f>
        <v/>
      </c>
      <c r="R492" s="0" t="str">
        <f aca="false">IF(A492="","",IF(OR(LEN(Q492)&gt;0,K492&lt;&gt;"",L492&lt;&gt;""),1,0))</f>
        <v/>
      </c>
    </row>
    <row r="493" customFormat="false" ht="15" hidden="false" customHeight="false" outlineLevel="0" collapsed="false">
      <c r="A493" s="0" t="str">
        <f aca="false">IF(Raw_Export!A493="","",Raw_Export!A493)</f>
        <v/>
      </c>
      <c r="B493" s="35" t="str">
        <f aca="false">IF(A493="","",Raw_Export!B493)</f>
        <v/>
      </c>
      <c r="C493" s="36" t="str">
        <f aca="false">IF(A493="","",DATE(YEAR(B493),MONTH(B493),1))</f>
        <v/>
      </c>
      <c r="D493" s="0" t="str">
        <f aca="false">IF(A493="","",IFERROR(INDEX(Cleanup_Rules!$B$6:$B$60,MATCH(TRIM(LOWER(Raw_Export!C493)),Cleanup_Rules!$A$6:$A$60,0)),"UNMAPPED"))</f>
        <v/>
      </c>
      <c r="E493" s="0" t="str">
        <f aca="false">IF(A493="","",IFERROR(INDEX(Cleanup_Rules!$E$6:$E$60,MATCH(TRIM(LOWER(Raw_Export!E493)),Cleanup_Rules!$D$6:$D$60,0)),"UNMAPPED"))</f>
        <v/>
      </c>
      <c r="F493" s="0" t="str">
        <f aca="false">IF(A493="","",IFERROR(INDEX(Cleanup_Rules!$H$6:$H$60,MATCH(TRIM(LOWER(Raw_Export!F493)),Cleanup_Rules!$G$6:$G$60,0)),"UNMAPPED"))</f>
        <v/>
      </c>
      <c r="G493" s="0" t="str">
        <f aca="false">IF(A493="","",IFERROR(INDEX(Cleanup_Rules!$K$6:$K$60,MATCH(TRIM(LOWER(Raw_Export!G493)),Cleanup_Rules!$J$6:$J$60,0)),"UNMAPPED"))</f>
        <v/>
      </c>
      <c r="H493" s="0" t="str">
        <f aca="false">IF(A493="","",IFERROR(INDEX(Cleanup_Rules!$N$6:$N$60,MATCH(TRIM(LOWER(Raw_Export!H493)),Cleanup_Rules!$M$6:$M$60,0)),"UNMAPPED"))</f>
        <v/>
      </c>
      <c r="I493" s="35" t="str">
        <f aca="false">IF(OR(A493="",Raw_Export!I493=""),"",Raw_Export!I493)</f>
        <v/>
      </c>
      <c r="J493" s="37" t="str">
        <f aca="false">IF(A493="","",IF(Raw_Export!J493="",0,IF(ISNUMBER(Raw_Export!J493),Raw_Export!J493,VALUE(SUBSTITUTE(SUBSTITUTE(Raw_Export!J493,"$",""),",","")))))</f>
        <v/>
      </c>
      <c r="K493" s="0" t="str">
        <f aca="false">IF(A493="","",IF(COUNTIF($A$6:A493,A493)&gt;1,"Duplicate",""))</f>
        <v/>
      </c>
      <c r="L493" s="0" t="str">
        <f aca="false">IF(A493="","",IF(AND(H493="Completed",I493=""),"No completion date",IF(AND(I493&lt;&gt;"",I493&lt;B493),"Completed before created","")))</f>
        <v/>
      </c>
      <c r="M493" s="0" t="str">
        <f aca="false">IF(A493="","",IF(K493="Duplicate","No","Yes"))</f>
        <v/>
      </c>
      <c r="N493" s="0" t="str">
        <f aca="false">IF(OR(A493="",H493&lt;&gt;"Completed",L493&lt;&gt;""),"",I493-B493)</f>
        <v/>
      </c>
      <c r="O493" s="0" t="str">
        <f aca="false">IF(A493="","",IFERROR(INDEX(Cleanup_Rules!$Q$6:$Q$8,MATCH(F493,Cleanup_Rules!$P$6:$P$8,0)),""))</f>
        <v/>
      </c>
      <c r="P493" s="0" t="str">
        <f aca="false">IF(OR(N493="",O493=""),"",IF(N493&lt;=O493,"Yes","No"))</f>
        <v/>
      </c>
      <c r="Q493" s="0" t="str">
        <f aca="false">IF(A493="","",MID(IF(NOT(EXACT(TRIM(Raw_Export!C493),D493))," · property","")&amp;IF(NOT(EXACT(TRIM(Raw_Export!E493),E493))," · category","")&amp;IF(NOT(EXACT(TRIM(Raw_Export!F493),F493))," · priority","")&amp;IF(NOT(EXACT(TRIM(Raw_Export!G493),G493))," · vendor","")&amp;IF(NOT(EXACT(TRIM(Raw_Export!H493),H493))," · status","")&amp;IF(ISTEXT(Raw_Export!J493)," · cost was text",""),4,200))</f>
        <v/>
      </c>
      <c r="R493" s="0" t="str">
        <f aca="false">IF(A493="","",IF(OR(LEN(Q493)&gt;0,K493&lt;&gt;"",L493&lt;&gt;""),1,0))</f>
        <v/>
      </c>
    </row>
    <row r="494" customFormat="false" ht="15" hidden="false" customHeight="false" outlineLevel="0" collapsed="false">
      <c r="A494" s="0" t="str">
        <f aca="false">IF(Raw_Export!A494="","",Raw_Export!A494)</f>
        <v/>
      </c>
      <c r="B494" s="35" t="str">
        <f aca="false">IF(A494="","",Raw_Export!B494)</f>
        <v/>
      </c>
      <c r="C494" s="36" t="str">
        <f aca="false">IF(A494="","",DATE(YEAR(B494),MONTH(B494),1))</f>
        <v/>
      </c>
      <c r="D494" s="0" t="str">
        <f aca="false">IF(A494="","",IFERROR(INDEX(Cleanup_Rules!$B$6:$B$60,MATCH(TRIM(LOWER(Raw_Export!C494)),Cleanup_Rules!$A$6:$A$60,0)),"UNMAPPED"))</f>
        <v/>
      </c>
      <c r="E494" s="0" t="str">
        <f aca="false">IF(A494="","",IFERROR(INDEX(Cleanup_Rules!$E$6:$E$60,MATCH(TRIM(LOWER(Raw_Export!E494)),Cleanup_Rules!$D$6:$D$60,0)),"UNMAPPED"))</f>
        <v/>
      </c>
      <c r="F494" s="0" t="str">
        <f aca="false">IF(A494="","",IFERROR(INDEX(Cleanup_Rules!$H$6:$H$60,MATCH(TRIM(LOWER(Raw_Export!F494)),Cleanup_Rules!$G$6:$G$60,0)),"UNMAPPED"))</f>
        <v/>
      </c>
      <c r="G494" s="0" t="str">
        <f aca="false">IF(A494="","",IFERROR(INDEX(Cleanup_Rules!$K$6:$K$60,MATCH(TRIM(LOWER(Raw_Export!G494)),Cleanup_Rules!$J$6:$J$60,0)),"UNMAPPED"))</f>
        <v/>
      </c>
      <c r="H494" s="0" t="str">
        <f aca="false">IF(A494="","",IFERROR(INDEX(Cleanup_Rules!$N$6:$N$60,MATCH(TRIM(LOWER(Raw_Export!H494)),Cleanup_Rules!$M$6:$M$60,0)),"UNMAPPED"))</f>
        <v/>
      </c>
      <c r="I494" s="35" t="str">
        <f aca="false">IF(OR(A494="",Raw_Export!I494=""),"",Raw_Export!I494)</f>
        <v/>
      </c>
      <c r="J494" s="37" t="str">
        <f aca="false">IF(A494="","",IF(Raw_Export!J494="",0,IF(ISNUMBER(Raw_Export!J494),Raw_Export!J494,VALUE(SUBSTITUTE(SUBSTITUTE(Raw_Export!J494,"$",""),",","")))))</f>
        <v/>
      </c>
      <c r="K494" s="0" t="str">
        <f aca="false">IF(A494="","",IF(COUNTIF($A$6:A494,A494)&gt;1,"Duplicate",""))</f>
        <v/>
      </c>
      <c r="L494" s="0" t="str">
        <f aca="false">IF(A494="","",IF(AND(H494="Completed",I494=""),"No completion date",IF(AND(I494&lt;&gt;"",I494&lt;B494),"Completed before created","")))</f>
        <v/>
      </c>
      <c r="M494" s="0" t="str">
        <f aca="false">IF(A494="","",IF(K494="Duplicate","No","Yes"))</f>
        <v/>
      </c>
      <c r="N494" s="0" t="str">
        <f aca="false">IF(OR(A494="",H494&lt;&gt;"Completed",L494&lt;&gt;""),"",I494-B494)</f>
        <v/>
      </c>
      <c r="O494" s="0" t="str">
        <f aca="false">IF(A494="","",IFERROR(INDEX(Cleanup_Rules!$Q$6:$Q$8,MATCH(F494,Cleanup_Rules!$P$6:$P$8,0)),""))</f>
        <v/>
      </c>
      <c r="P494" s="0" t="str">
        <f aca="false">IF(OR(N494="",O494=""),"",IF(N494&lt;=O494,"Yes","No"))</f>
        <v/>
      </c>
      <c r="Q494" s="0" t="str">
        <f aca="false">IF(A494="","",MID(IF(NOT(EXACT(TRIM(Raw_Export!C494),D494))," · property","")&amp;IF(NOT(EXACT(TRIM(Raw_Export!E494),E494))," · category","")&amp;IF(NOT(EXACT(TRIM(Raw_Export!F494),F494))," · priority","")&amp;IF(NOT(EXACT(TRIM(Raw_Export!G494),G494))," · vendor","")&amp;IF(NOT(EXACT(TRIM(Raw_Export!H494),H494))," · status","")&amp;IF(ISTEXT(Raw_Export!J494)," · cost was text",""),4,200))</f>
        <v/>
      </c>
      <c r="R494" s="0" t="str">
        <f aca="false">IF(A494="","",IF(OR(LEN(Q494)&gt;0,K494&lt;&gt;"",L494&lt;&gt;""),1,0))</f>
        <v/>
      </c>
    </row>
    <row r="495" customFormat="false" ht="15" hidden="false" customHeight="false" outlineLevel="0" collapsed="false">
      <c r="A495" s="0" t="str">
        <f aca="false">IF(Raw_Export!A495="","",Raw_Export!A495)</f>
        <v/>
      </c>
      <c r="B495" s="35" t="str">
        <f aca="false">IF(A495="","",Raw_Export!B495)</f>
        <v/>
      </c>
      <c r="C495" s="36" t="str">
        <f aca="false">IF(A495="","",DATE(YEAR(B495),MONTH(B495),1))</f>
        <v/>
      </c>
      <c r="D495" s="0" t="str">
        <f aca="false">IF(A495="","",IFERROR(INDEX(Cleanup_Rules!$B$6:$B$60,MATCH(TRIM(LOWER(Raw_Export!C495)),Cleanup_Rules!$A$6:$A$60,0)),"UNMAPPED"))</f>
        <v/>
      </c>
      <c r="E495" s="0" t="str">
        <f aca="false">IF(A495="","",IFERROR(INDEX(Cleanup_Rules!$E$6:$E$60,MATCH(TRIM(LOWER(Raw_Export!E495)),Cleanup_Rules!$D$6:$D$60,0)),"UNMAPPED"))</f>
        <v/>
      </c>
      <c r="F495" s="0" t="str">
        <f aca="false">IF(A495="","",IFERROR(INDEX(Cleanup_Rules!$H$6:$H$60,MATCH(TRIM(LOWER(Raw_Export!F495)),Cleanup_Rules!$G$6:$G$60,0)),"UNMAPPED"))</f>
        <v/>
      </c>
      <c r="G495" s="0" t="str">
        <f aca="false">IF(A495="","",IFERROR(INDEX(Cleanup_Rules!$K$6:$K$60,MATCH(TRIM(LOWER(Raw_Export!G495)),Cleanup_Rules!$J$6:$J$60,0)),"UNMAPPED"))</f>
        <v/>
      </c>
      <c r="H495" s="0" t="str">
        <f aca="false">IF(A495="","",IFERROR(INDEX(Cleanup_Rules!$N$6:$N$60,MATCH(TRIM(LOWER(Raw_Export!H495)),Cleanup_Rules!$M$6:$M$60,0)),"UNMAPPED"))</f>
        <v/>
      </c>
      <c r="I495" s="35" t="str">
        <f aca="false">IF(OR(A495="",Raw_Export!I495=""),"",Raw_Export!I495)</f>
        <v/>
      </c>
      <c r="J495" s="37" t="str">
        <f aca="false">IF(A495="","",IF(Raw_Export!J495="",0,IF(ISNUMBER(Raw_Export!J495),Raw_Export!J495,VALUE(SUBSTITUTE(SUBSTITUTE(Raw_Export!J495,"$",""),",","")))))</f>
        <v/>
      </c>
      <c r="K495" s="0" t="str">
        <f aca="false">IF(A495="","",IF(COUNTIF($A$6:A495,A495)&gt;1,"Duplicate",""))</f>
        <v/>
      </c>
      <c r="L495" s="0" t="str">
        <f aca="false">IF(A495="","",IF(AND(H495="Completed",I495=""),"No completion date",IF(AND(I495&lt;&gt;"",I495&lt;B495),"Completed before created","")))</f>
        <v/>
      </c>
      <c r="M495" s="0" t="str">
        <f aca="false">IF(A495="","",IF(K495="Duplicate","No","Yes"))</f>
        <v/>
      </c>
      <c r="N495" s="0" t="str">
        <f aca="false">IF(OR(A495="",H495&lt;&gt;"Completed",L495&lt;&gt;""),"",I495-B495)</f>
        <v/>
      </c>
      <c r="O495" s="0" t="str">
        <f aca="false">IF(A495="","",IFERROR(INDEX(Cleanup_Rules!$Q$6:$Q$8,MATCH(F495,Cleanup_Rules!$P$6:$P$8,0)),""))</f>
        <v/>
      </c>
      <c r="P495" s="0" t="str">
        <f aca="false">IF(OR(N495="",O495=""),"",IF(N495&lt;=O495,"Yes","No"))</f>
        <v/>
      </c>
      <c r="Q495" s="0" t="str">
        <f aca="false">IF(A495="","",MID(IF(NOT(EXACT(TRIM(Raw_Export!C495),D495))," · property","")&amp;IF(NOT(EXACT(TRIM(Raw_Export!E495),E495))," · category","")&amp;IF(NOT(EXACT(TRIM(Raw_Export!F495),F495))," · priority","")&amp;IF(NOT(EXACT(TRIM(Raw_Export!G495),G495))," · vendor","")&amp;IF(NOT(EXACT(TRIM(Raw_Export!H495),H495))," · status","")&amp;IF(ISTEXT(Raw_Export!J495)," · cost was text",""),4,200))</f>
        <v/>
      </c>
      <c r="R495" s="0" t="str">
        <f aca="false">IF(A495="","",IF(OR(LEN(Q495)&gt;0,K495&lt;&gt;"",L495&lt;&gt;""),1,0))</f>
        <v/>
      </c>
    </row>
    <row r="496" customFormat="false" ht="15" hidden="false" customHeight="false" outlineLevel="0" collapsed="false">
      <c r="A496" s="0" t="str">
        <f aca="false">IF(Raw_Export!A496="","",Raw_Export!A496)</f>
        <v/>
      </c>
      <c r="B496" s="35" t="str">
        <f aca="false">IF(A496="","",Raw_Export!B496)</f>
        <v/>
      </c>
      <c r="C496" s="36" t="str">
        <f aca="false">IF(A496="","",DATE(YEAR(B496),MONTH(B496),1))</f>
        <v/>
      </c>
      <c r="D496" s="0" t="str">
        <f aca="false">IF(A496="","",IFERROR(INDEX(Cleanup_Rules!$B$6:$B$60,MATCH(TRIM(LOWER(Raw_Export!C496)),Cleanup_Rules!$A$6:$A$60,0)),"UNMAPPED"))</f>
        <v/>
      </c>
      <c r="E496" s="0" t="str">
        <f aca="false">IF(A496="","",IFERROR(INDEX(Cleanup_Rules!$E$6:$E$60,MATCH(TRIM(LOWER(Raw_Export!E496)),Cleanup_Rules!$D$6:$D$60,0)),"UNMAPPED"))</f>
        <v/>
      </c>
      <c r="F496" s="0" t="str">
        <f aca="false">IF(A496="","",IFERROR(INDEX(Cleanup_Rules!$H$6:$H$60,MATCH(TRIM(LOWER(Raw_Export!F496)),Cleanup_Rules!$G$6:$G$60,0)),"UNMAPPED"))</f>
        <v/>
      </c>
      <c r="G496" s="0" t="str">
        <f aca="false">IF(A496="","",IFERROR(INDEX(Cleanup_Rules!$K$6:$K$60,MATCH(TRIM(LOWER(Raw_Export!G496)),Cleanup_Rules!$J$6:$J$60,0)),"UNMAPPED"))</f>
        <v/>
      </c>
      <c r="H496" s="0" t="str">
        <f aca="false">IF(A496="","",IFERROR(INDEX(Cleanup_Rules!$N$6:$N$60,MATCH(TRIM(LOWER(Raw_Export!H496)),Cleanup_Rules!$M$6:$M$60,0)),"UNMAPPED"))</f>
        <v/>
      </c>
      <c r="I496" s="35" t="str">
        <f aca="false">IF(OR(A496="",Raw_Export!I496=""),"",Raw_Export!I496)</f>
        <v/>
      </c>
      <c r="J496" s="37" t="str">
        <f aca="false">IF(A496="","",IF(Raw_Export!J496="",0,IF(ISNUMBER(Raw_Export!J496),Raw_Export!J496,VALUE(SUBSTITUTE(SUBSTITUTE(Raw_Export!J496,"$",""),",","")))))</f>
        <v/>
      </c>
      <c r="K496" s="0" t="str">
        <f aca="false">IF(A496="","",IF(COUNTIF($A$6:A496,A496)&gt;1,"Duplicate",""))</f>
        <v/>
      </c>
      <c r="L496" s="0" t="str">
        <f aca="false">IF(A496="","",IF(AND(H496="Completed",I496=""),"No completion date",IF(AND(I496&lt;&gt;"",I496&lt;B496),"Completed before created","")))</f>
        <v/>
      </c>
      <c r="M496" s="0" t="str">
        <f aca="false">IF(A496="","",IF(K496="Duplicate","No","Yes"))</f>
        <v/>
      </c>
      <c r="N496" s="0" t="str">
        <f aca="false">IF(OR(A496="",H496&lt;&gt;"Completed",L496&lt;&gt;""),"",I496-B496)</f>
        <v/>
      </c>
      <c r="O496" s="0" t="str">
        <f aca="false">IF(A496="","",IFERROR(INDEX(Cleanup_Rules!$Q$6:$Q$8,MATCH(F496,Cleanup_Rules!$P$6:$P$8,0)),""))</f>
        <v/>
      </c>
      <c r="P496" s="0" t="str">
        <f aca="false">IF(OR(N496="",O496=""),"",IF(N496&lt;=O496,"Yes","No"))</f>
        <v/>
      </c>
      <c r="Q496" s="0" t="str">
        <f aca="false">IF(A496="","",MID(IF(NOT(EXACT(TRIM(Raw_Export!C496),D496))," · property","")&amp;IF(NOT(EXACT(TRIM(Raw_Export!E496),E496))," · category","")&amp;IF(NOT(EXACT(TRIM(Raw_Export!F496),F496))," · priority","")&amp;IF(NOT(EXACT(TRIM(Raw_Export!G496),G496))," · vendor","")&amp;IF(NOT(EXACT(TRIM(Raw_Export!H496),H496))," · status","")&amp;IF(ISTEXT(Raw_Export!J496)," · cost was text",""),4,200))</f>
        <v/>
      </c>
      <c r="R496" s="0" t="str">
        <f aca="false">IF(A496="","",IF(OR(LEN(Q496)&gt;0,K496&lt;&gt;"",L496&lt;&gt;""),1,0))</f>
        <v/>
      </c>
    </row>
    <row r="497" customFormat="false" ht="15" hidden="false" customHeight="false" outlineLevel="0" collapsed="false">
      <c r="A497" s="0" t="str">
        <f aca="false">IF(Raw_Export!A497="","",Raw_Export!A497)</f>
        <v/>
      </c>
      <c r="B497" s="35" t="str">
        <f aca="false">IF(A497="","",Raw_Export!B497)</f>
        <v/>
      </c>
      <c r="C497" s="36" t="str">
        <f aca="false">IF(A497="","",DATE(YEAR(B497),MONTH(B497),1))</f>
        <v/>
      </c>
      <c r="D497" s="0" t="str">
        <f aca="false">IF(A497="","",IFERROR(INDEX(Cleanup_Rules!$B$6:$B$60,MATCH(TRIM(LOWER(Raw_Export!C497)),Cleanup_Rules!$A$6:$A$60,0)),"UNMAPPED"))</f>
        <v/>
      </c>
      <c r="E497" s="0" t="str">
        <f aca="false">IF(A497="","",IFERROR(INDEX(Cleanup_Rules!$E$6:$E$60,MATCH(TRIM(LOWER(Raw_Export!E497)),Cleanup_Rules!$D$6:$D$60,0)),"UNMAPPED"))</f>
        <v/>
      </c>
      <c r="F497" s="0" t="str">
        <f aca="false">IF(A497="","",IFERROR(INDEX(Cleanup_Rules!$H$6:$H$60,MATCH(TRIM(LOWER(Raw_Export!F497)),Cleanup_Rules!$G$6:$G$60,0)),"UNMAPPED"))</f>
        <v/>
      </c>
      <c r="G497" s="0" t="str">
        <f aca="false">IF(A497="","",IFERROR(INDEX(Cleanup_Rules!$K$6:$K$60,MATCH(TRIM(LOWER(Raw_Export!G497)),Cleanup_Rules!$J$6:$J$60,0)),"UNMAPPED"))</f>
        <v/>
      </c>
      <c r="H497" s="0" t="str">
        <f aca="false">IF(A497="","",IFERROR(INDEX(Cleanup_Rules!$N$6:$N$60,MATCH(TRIM(LOWER(Raw_Export!H497)),Cleanup_Rules!$M$6:$M$60,0)),"UNMAPPED"))</f>
        <v/>
      </c>
      <c r="I497" s="35" t="str">
        <f aca="false">IF(OR(A497="",Raw_Export!I497=""),"",Raw_Export!I497)</f>
        <v/>
      </c>
      <c r="J497" s="37" t="str">
        <f aca="false">IF(A497="","",IF(Raw_Export!J497="",0,IF(ISNUMBER(Raw_Export!J497),Raw_Export!J497,VALUE(SUBSTITUTE(SUBSTITUTE(Raw_Export!J497,"$",""),",","")))))</f>
        <v/>
      </c>
      <c r="K497" s="0" t="str">
        <f aca="false">IF(A497="","",IF(COUNTIF($A$6:A497,A497)&gt;1,"Duplicate",""))</f>
        <v/>
      </c>
      <c r="L497" s="0" t="str">
        <f aca="false">IF(A497="","",IF(AND(H497="Completed",I497=""),"No completion date",IF(AND(I497&lt;&gt;"",I497&lt;B497),"Completed before created","")))</f>
        <v/>
      </c>
      <c r="M497" s="0" t="str">
        <f aca="false">IF(A497="","",IF(K497="Duplicate","No","Yes"))</f>
        <v/>
      </c>
      <c r="N497" s="0" t="str">
        <f aca="false">IF(OR(A497="",H497&lt;&gt;"Completed",L497&lt;&gt;""),"",I497-B497)</f>
        <v/>
      </c>
      <c r="O497" s="0" t="str">
        <f aca="false">IF(A497="","",IFERROR(INDEX(Cleanup_Rules!$Q$6:$Q$8,MATCH(F497,Cleanup_Rules!$P$6:$P$8,0)),""))</f>
        <v/>
      </c>
      <c r="P497" s="0" t="str">
        <f aca="false">IF(OR(N497="",O497=""),"",IF(N497&lt;=O497,"Yes","No"))</f>
        <v/>
      </c>
      <c r="Q497" s="0" t="str">
        <f aca="false">IF(A497="","",MID(IF(NOT(EXACT(TRIM(Raw_Export!C497),D497))," · property","")&amp;IF(NOT(EXACT(TRIM(Raw_Export!E497),E497))," · category","")&amp;IF(NOT(EXACT(TRIM(Raw_Export!F497),F497))," · priority","")&amp;IF(NOT(EXACT(TRIM(Raw_Export!G497),G497))," · vendor","")&amp;IF(NOT(EXACT(TRIM(Raw_Export!H497),H497))," · status","")&amp;IF(ISTEXT(Raw_Export!J497)," · cost was text",""),4,200))</f>
        <v/>
      </c>
      <c r="R497" s="0" t="str">
        <f aca="false">IF(A497="","",IF(OR(LEN(Q497)&gt;0,K497&lt;&gt;"",L497&lt;&gt;""),1,0))</f>
        <v/>
      </c>
    </row>
    <row r="498" customFormat="false" ht="15" hidden="false" customHeight="false" outlineLevel="0" collapsed="false">
      <c r="A498" s="0" t="str">
        <f aca="false">IF(Raw_Export!A498="","",Raw_Export!A498)</f>
        <v/>
      </c>
      <c r="B498" s="35" t="str">
        <f aca="false">IF(A498="","",Raw_Export!B498)</f>
        <v/>
      </c>
      <c r="C498" s="36" t="str">
        <f aca="false">IF(A498="","",DATE(YEAR(B498),MONTH(B498),1))</f>
        <v/>
      </c>
      <c r="D498" s="0" t="str">
        <f aca="false">IF(A498="","",IFERROR(INDEX(Cleanup_Rules!$B$6:$B$60,MATCH(TRIM(LOWER(Raw_Export!C498)),Cleanup_Rules!$A$6:$A$60,0)),"UNMAPPED"))</f>
        <v/>
      </c>
      <c r="E498" s="0" t="str">
        <f aca="false">IF(A498="","",IFERROR(INDEX(Cleanup_Rules!$E$6:$E$60,MATCH(TRIM(LOWER(Raw_Export!E498)),Cleanup_Rules!$D$6:$D$60,0)),"UNMAPPED"))</f>
        <v/>
      </c>
      <c r="F498" s="0" t="str">
        <f aca="false">IF(A498="","",IFERROR(INDEX(Cleanup_Rules!$H$6:$H$60,MATCH(TRIM(LOWER(Raw_Export!F498)),Cleanup_Rules!$G$6:$G$60,0)),"UNMAPPED"))</f>
        <v/>
      </c>
      <c r="G498" s="0" t="str">
        <f aca="false">IF(A498="","",IFERROR(INDEX(Cleanup_Rules!$K$6:$K$60,MATCH(TRIM(LOWER(Raw_Export!G498)),Cleanup_Rules!$J$6:$J$60,0)),"UNMAPPED"))</f>
        <v/>
      </c>
      <c r="H498" s="0" t="str">
        <f aca="false">IF(A498="","",IFERROR(INDEX(Cleanup_Rules!$N$6:$N$60,MATCH(TRIM(LOWER(Raw_Export!H498)),Cleanup_Rules!$M$6:$M$60,0)),"UNMAPPED"))</f>
        <v/>
      </c>
      <c r="I498" s="35" t="str">
        <f aca="false">IF(OR(A498="",Raw_Export!I498=""),"",Raw_Export!I498)</f>
        <v/>
      </c>
      <c r="J498" s="37" t="str">
        <f aca="false">IF(A498="","",IF(Raw_Export!J498="",0,IF(ISNUMBER(Raw_Export!J498),Raw_Export!J498,VALUE(SUBSTITUTE(SUBSTITUTE(Raw_Export!J498,"$",""),",","")))))</f>
        <v/>
      </c>
      <c r="K498" s="0" t="str">
        <f aca="false">IF(A498="","",IF(COUNTIF($A$6:A498,A498)&gt;1,"Duplicate",""))</f>
        <v/>
      </c>
      <c r="L498" s="0" t="str">
        <f aca="false">IF(A498="","",IF(AND(H498="Completed",I498=""),"No completion date",IF(AND(I498&lt;&gt;"",I498&lt;B498),"Completed before created","")))</f>
        <v/>
      </c>
      <c r="M498" s="0" t="str">
        <f aca="false">IF(A498="","",IF(K498="Duplicate","No","Yes"))</f>
        <v/>
      </c>
      <c r="N498" s="0" t="str">
        <f aca="false">IF(OR(A498="",H498&lt;&gt;"Completed",L498&lt;&gt;""),"",I498-B498)</f>
        <v/>
      </c>
      <c r="O498" s="0" t="str">
        <f aca="false">IF(A498="","",IFERROR(INDEX(Cleanup_Rules!$Q$6:$Q$8,MATCH(F498,Cleanup_Rules!$P$6:$P$8,0)),""))</f>
        <v/>
      </c>
      <c r="P498" s="0" t="str">
        <f aca="false">IF(OR(N498="",O498=""),"",IF(N498&lt;=O498,"Yes","No"))</f>
        <v/>
      </c>
      <c r="Q498" s="0" t="str">
        <f aca="false">IF(A498="","",MID(IF(NOT(EXACT(TRIM(Raw_Export!C498),D498))," · property","")&amp;IF(NOT(EXACT(TRIM(Raw_Export!E498),E498))," · category","")&amp;IF(NOT(EXACT(TRIM(Raw_Export!F498),F498))," · priority","")&amp;IF(NOT(EXACT(TRIM(Raw_Export!G498),G498))," · vendor","")&amp;IF(NOT(EXACT(TRIM(Raw_Export!H498),H498))," · status","")&amp;IF(ISTEXT(Raw_Export!J498)," · cost was text",""),4,200))</f>
        <v/>
      </c>
      <c r="R498" s="0" t="str">
        <f aca="false">IF(A498="","",IF(OR(LEN(Q498)&gt;0,K498&lt;&gt;"",L498&lt;&gt;""),1,0))</f>
        <v/>
      </c>
    </row>
    <row r="499" customFormat="false" ht="15" hidden="false" customHeight="false" outlineLevel="0" collapsed="false">
      <c r="A499" s="0" t="str">
        <f aca="false">IF(Raw_Export!A499="","",Raw_Export!A499)</f>
        <v/>
      </c>
      <c r="B499" s="35" t="str">
        <f aca="false">IF(A499="","",Raw_Export!B499)</f>
        <v/>
      </c>
      <c r="C499" s="36" t="str">
        <f aca="false">IF(A499="","",DATE(YEAR(B499),MONTH(B499),1))</f>
        <v/>
      </c>
      <c r="D499" s="0" t="str">
        <f aca="false">IF(A499="","",IFERROR(INDEX(Cleanup_Rules!$B$6:$B$60,MATCH(TRIM(LOWER(Raw_Export!C499)),Cleanup_Rules!$A$6:$A$60,0)),"UNMAPPED"))</f>
        <v/>
      </c>
      <c r="E499" s="0" t="str">
        <f aca="false">IF(A499="","",IFERROR(INDEX(Cleanup_Rules!$E$6:$E$60,MATCH(TRIM(LOWER(Raw_Export!E499)),Cleanup_Rules!$D$6:$D$60,0)),"UNMAPPED"))</f>
        <v/>
      </c>
      <c r="F499" s="0" t="str">
        <f aca="false">IF(A499="","",IFERROR(INDEX(Cleanup_Rules!$H$6:$H$60,MATCH(TRIM(LOWER(Raw_Export!F499)),Cleanup_Rules!$G$6:$G$60,0)),"UNMAPPED"))</f>
        <v/>
      </c>
      <c r="G499" s="0" t="str">
        <f aca="false">IF(A499="","",IFERROR(INDEX(Cleanup_Rules!$K$6:$K$60,MATCH(TRIM(LOWER(Raw_Export!G499)),Cleanup_Rules!$J$6:$J$60,0)),"UNMAPPED"))</f>
        <v/>
      </c>
      <c r="H499" s="0" t="str">
        <f aca="false">IF(A499="","",IFERROR(INDEX(Cleanup_Rules!$N$6:$N$60,MATCH(TRIM(LOWER(Raw_Export!H499)),Cleanup_Rules!$M$6:$M$60,0)),"UNMAPPED"))</f>
        <v/>
      </c>
      <c r="I499" s="35" t="str">
        <f aca="false">IF(OR(A499="",Raw_Export!I499=""),"",Raw_Export!I499)</f>
        <v/>
      </c>
      <c r="J499" s="37" t="str">
        <f aca="false">IF(A499="","",IF(Raw_Export!J499="",0,IF(ISNUMBER(Raw_Export!J499),Raw_Export!J499,VALUE(SUBSTITUTE(SUBSTITUTE(Raw_Export!J499,"$",""),",","")))))</f>
        <v/>
      </c>
      <c r="K499" s="0" t="str">
        <f aca="false">IF(A499="","",IF(COUNTIF($A$6:A499,A499)&gt;1,"Duplicate",""))</f>
        <v/>
      </c>
      <c r="L499" s="0" t="str">
        <f aca="false">IF(A499="","",IF(AND(H499="Completed",I499=""),"No completion date",IF(AND(I499&lt;&gt;"",I499&lt;B499),"Completed before created","")))</f>
        <v/>
      </c>
      <c r="M499" s="0" t="str">
        <f aca="false">IF(A499="","",IF(K499="Duplicate","No","Yes"))</f>
        <v/>
      </c>
      <c r="N499" s="0" t="str">
        <f aca="false">IF(OR(A499="",H499&lt;&gt;"Completed",L499&lt;&gt;""),"",I499-B499)</f>
        <v/>
      </c>
      <c r="O499" s="0" t="str">
        <f aca="false">IF(A499="","",IFERROR(INDEX(Cleanup_Rules!$Q$6:$Q$8,MATCH(F499,Cleanup_Rules!$P$6:$P$8,0)),""))</f>
        <v/>
      </c>
      <c r="P499" s="0" t="str">
        <f aca="false">IF(OR(N499="",O499=""),"",IF(N499&lt;=O499,"Yes","No"))</f>
        <v/>
      </c>
      <c r="Q499" s="0" t="str">
        <f aca="false">IF(A499="","",MID(IF(NOT(EXACT(TRIM(Raw_Export!C499),D499))," · property","")&amp;IF(NOT(EXACT(TRIM(Raw_Export!E499),E499))," · category","")&amp;IF(NOT(EXACT(TRIM(Raw_Export!F499),F499))," · priority","")&amp;IF(NOT(EXACT(TRIM(Raw_Export!G499),G499))," · vendor","")&amp;IF(NOT(EXACT(TRIM(Raw_Export!H499),H499))," · status","")&amp;IF(ISTEXT(Raw_Export!J499)," · cost was text",""),4,200))</f>
        <v/>
      </c>
      <c r="R499" s="0" t="str">
        <f aca="false">IF(A499="","",IF(OR(LEN(Q499)&gt;0,K499&lt;&gt;"",L499&lt;&gt;""),1,0))</f>
        <v/>
      </c>
    </row>
    <row r="500" customFormat="false" ht="15" hidden="false" customHeight="false" outlineLevel="0" collapsed="false">
      <c r="A500" s="0" t="str">
        <f aca="false">IF(Raw_Export!A500="","",Raw_Export!A500)</f>
        <v/>
      </c>
      <c r="B500" s="35" t="str">
        <f aca="false">IF(A500="","",Raw_Export!B500)</f>
        <v/>
      </c>
      <c r="C500" s="36" t="str">
        <f aca="false">IF(A500="","",DATE(YEAR(B500),MONTH(B500),1))</f>
        <v/>
      </c>
      <c r="D500" s="0" t="str">
        <f aca="false">IF(A500="","",IFERROR(INDEX(Cleanup_Rules!$B$6:$B$60,MATCH(TRIM(LOWER(Raw_Export!C500)),Cleanup_Rules!$A$6:$A$60,0)),"UNMAPPED"))</f>
        <v/>
      </c>
      <c r="E500" s="0" t="str">
        <f aca="false">IF(A500="","",IFERROR(INDEX(Cleanup_Rules!$E$6:$E$60,MATCH(TRIM(LOWER(Raw_Export!E500)),Cleanup_Rules!$D$6:$D$60,0)),"UNMAPPED"))</f>
        <v/>
      </c>
      <c r="F500" s="0" t="str">
        <f aca="false">IF(A500="","",IFERROR(INDEX(Cleanup_Rules!$H$6:$H$60,MATCH(TRIM(LOWER(Raw_Export!F500)),Cleanup_Rules!$G$6:$G$60,0)),"UNMAPPED"))</f>
        <v/>
      </c>
      <c r="G500" s="0" t="str">
        <f aca="false">IF(A500="","",IFERROR(INDEX(Cleanup_Rules!$K$6:$K$60,MATCH(TRIM(LOWER(Raw_Export!G500)),Cleanup_Rules!$J$6:$J$60,0)),"UNMAPPED"))</f>
        <v/>
      </c>
      <c r="H500" s="0" t="str">
        <f aca="false">IF(A500="","",IFERROR(INDEX(Cleanup_Rules!$N$6:$N$60,MATCH(TRIM(LOWER(Raw_Export!H500)),Cleanup_Rules!$M$6:$M$60,0)),"UNMAPPED"))</f>
        <v/>
      </c>
      <c r="I500" s="35" t="str">
        <f aca="false">IF(OR(A500="",Raw_Export!I500=""),"",Raw_Export!I500)</f>
        <v/>
      </c>
      <c r="J500" s="37" t="str">
        <f aca="false">IF(A500="","",IF(Raw_Export!J500="",0,IF(ISNUMBER(Raw_Export!J500),Raw_Export!J500,VALUE(SUBSTITUTE(SUBSTITUTE(Raw_Export!J500,"$",""),",","")))))</f>
        <v/>
      </c>
      <c r="K500" s="0" t="str">
        <f aca="false">IF(A500="","",IF(COUNTIF($A$6:A500,A500)&gt;1,"Duplicate",""))</f>
        <v/>
      </c>
      <c r="L500" s="0" t="str">
        <f aca="false">IF(A500="","",IF(AND(H500="Completed",I500=""),"No completion date",IF(AND(I500&lt;&gt;"",I500&lt;B500),"Completed before created","")))</f>
        <v/>
      </c>
      <c r="M500" s="0" t="str">
        <f aca="false">IF(A500="","",IF(K500="Duplicate","No","Yes"))</f>
        <v/>
      </c>
      <c r="N500" s="0" t="str">
        <f aca="false">IF(OR(A500="",H500&lt;&gt;"Completed",L500&lt;&gt;""),"",I500-B500)</f>
        <v/>
      </c>
      <c r="O500" s="0" t="str">
        <f aca="false">IF(A500="","",IFERROR(INDEX(Cleanup_Rules!$Q$6:$Q$8,MATCH(F500,Cleanup_Rules!$P$6:$P$8,0)),""))</f>
        <v/>
      </c>
      <c r="P500" s="0" t="str">
        <f aca="false">IF(OR(N500="",O500=""),"",IF(N500&lt;=O500,"Yes","No"))</f>
        <v/>
      </c>
      <c r="Q500" s="0" t="str">
        <f aca="false">IF(A500="","",MID(IF(NOT(EXACT(TRIM(Raw_Export!C500),D500))," · property","")&amp;IF(NOT(EXACT(TRIM(Raw_Export!E500),E500))," · category","")&amp;IF(NOT(EXACT(TRIM(Raw_Export!F500),F500))," · priority","")&amp;IF(NOT(EXACT(TRIM(Raw_Export!G500),G500))," · vendor","")&amp;IF(NOT(EXACT(TRIM(Raw_Export!H500),H500))," · status","")&amp;IF(ISTEXT(Raw_Export!J500)," · cost was text",""),4,200))</f>
        <v/>
      </c>
      <c r="R500" s="0" t="str">
        <f aca="false">IF(A500="","",IF(OR(LEN(Q500)&gt;0,K500&lt;&gt;"",L500&lt;&gt;""),1,0))</f>
        <v/>
      </c>
    </row>
    <row r="501" customFormat="false" ht="15" hidden="false" customHeight="false" outlineLevel="0" collapsed="false">
      <c r="A501" s="0" t="str">
        <f aca="false">IF(Raw_Export!A501="","",Raw_Export!A501)</f>
        <v/>
      </c>
      <c r="B501" s="35" t="str">
        <f aca="false">IF(A501="","",Raw_Export!B501)</f>
        <v/>
      </c>
      <c r="C501" s="36" t="str">
        <f aca="false">IF(A501="","",DATE(YEAR(B501),MONTH(B501),1))</f>
        <v/>
      </c>
      <c r="D501" s="0" t="str">
        <f aca="false">IF(A501="","",IFERROR(INDEX(Cleanup_Rules!$B$6:$B$60,MATCH(TRIM(LOWER(Raw_Export!C501)),Cleanup_Rules!$A$6:$A$60,0)),"UNMAPPED"))</f>
        <v/>
      </c>
      <c r="E501" s="0" t="str">
        <f aca="false">IF(A501="","",IFERROR(INDEX(Cleanup_Rules!$E$6:$E$60,MATCH(TRIM(LOWER(Raw_Export!E501)),Cleanup_Rules!$D$6:$D$60,0)),"UNMAPPED"))</f>
        <v/>
      </c>
      <c r="F501" s="0" t="str">
        <f aca="false">IF(A501="","",IFERROR(INDEX(Cleanup_Rules!$H$6:$H$60,MATCH(TRIM(LOWER(Raw_Export!F501)),Cleanup_Rules!$G$6:$G$60,0)),"UNMAPPED"))</f>
        <v/>
      </c>
      <c r="G501" s="0" t="str">
        <f aca="false">IF(A501="","",IFERROR(INDEX(Cleanup_Rules!$K$6:$K$60,MATCH(TRIM(LOWER(Raw_Export!G501)),Cleanup_Rules!$J$6:$J$60,0)),"UNMAPPED"))</f>
        <v/>
      </c>
      <c r="H501" s="0" t="str">
        <f aca="false">IF(A501="","",IFERROR(INDEX(Cleanup_Rules!$N$6:$N$60,MATCH(TRIM(LOWER(Raw_Export!H501)),Cleanup_Rules!$M$6:$M$60,0)),"UNMAPPED"))</f>
        <v/>
      </c>
      <c r="I501" s="35" t="str">
        <f aca="false">IF(OR(A501="",Raw_Export!I501=""),"",Raw_Export!I501)</f>
        <v/>
      </c>
      <c r="J501" s="37" t="str">
        <f aca="false">IF(A501="","",IF(Raw_Export!J501="",0,IF(ISNUMBER(Raw_Export!J501),Raw_Export!J501,VALUE(SUBSTITUTE(SUBSTITUTE(Raw_Export!J501,"$",""),",","")))))</f>
        <v/>
      </c>
      <c r="K501" s="0" t="str">
        <f aca="false">IF(A501="","",IF(COUNTIF($A$6:A501,A501)&gt;1,"Duplicate",""))</f>
        <v/>
      </c>
      <c r="L501" s="0" t="str">
        <f aca="false">IF(A501="","",IF(AND(H501="Completed",I501=""),"No completion date",IF(AND(I501&lt;&gt;"",I501&lt;B501),"Completed before created","")))</f>
        <v/>
      </c>
      <c r="M501" s="0" t="str">
        <f aca="false">IF(A501="","",IF(K501="Duplicate","No","Yes"))</f>
        <v/>
      </c>
      <c r="N501" s="0" t="str">
        <f aca="false">IF(OR(A501="",H501&lt;&gt;"Completed",L501&lt;&gt;""),"",I501-B501)</f>
        <v/>
      </c>
      <c r="O501" s="0" t="str">
        <f aca="false">IF(A501="","",IFERROR(INDEX(Cleanup_Rules!$Q$6:$Q$8,MATCH(F501,Cleanup_Rules!$P$6:$P$8,0)),""))</f>
        <v/>
      </c>
      <c r="P501" s="0" t="str">
        <f aca="false">IF(OR(N501="",O501=""),"",IF(N501&lt;=O501,"Yes","No"))</f>
        <v/>
      </c>
      <c r="Q501" s="0" t="str">
        <f aca="false">IF(A501="","",MID(IF(NOT(EXACT(TRIM(Raw_Export!C501),D501))," · property","")&amp;IF(NOT(EXACT(TRIM(Raw_Export!E501),E501))," · category","")&amp;IF(NOT(EXACT(TRIM(Raw_Export!F501),F501))," · priority","")&amp;IF(NOT(EXACT(TRIM(Raw_Export!G501),G501))," · vendor","")&amp;IF(NOT(EXACT(TRIM(Raw_Export!H501),H501))," · status","")&amp;IF(ISTEXT(Raw_Export!J501)," · cost was text",""),4,200))</f>
        <v/>
      </c>
      <c r="R501" s="0" t="str">
        <f aca="false">IF(A501="","",IF(OR(LEN(Q501)&gt;0,K501&lt;&gt;"",L501&lt;&gt;""),1,0))</f>
        <v/>
      </c>
    </row>
    <row r="502" customFormat="false" ht="15" hidden="false" customHeight="false" outlineLevel="0" collapsed="false">
      <c r="A502" s="0" t="str">
        <f aca="false">IF(Raw_Export!A502="","",Raw_Export!A502)</f>
        <v/>
      </c>
      <c r="B502" s="35" t="str">
        <f aca="false">IF(A502="","",Raw_Export!B502)</f>
        <v/>
      </c>
      <c r="C502" s="36" t="str">
        <f aca="false">IF(A502="","",DATE(YEAR(B502),MONTH(B502),1))</f>
        <v/>
      </c>
      <c r="D502" s="0" t="str">
        <f aca="false">IF(A502="","",IFERROR(INDEX(Cleanup_Rules!$B$6:$B$60,MATCH(TRIM(LOWER(Raw_Export!C502)),Cleanup_Rules!$A$6:$A$60,0)),"UNMAPPED"))</f>
        <v/>
      </c>
      <c r="E502" s="0" t="str">
        <f aca="false">IF(A502="","",IFERROR(INDEX(Cleanup_Rules!$E$6:$E$60,MATCH(TRIM(LOWER(Raw_Export!E502)),Cleanup_Rules!$D$6:$D$60,0)),"UNMAPPED"))</f>
        <v/>
      </c>
      <c r="F502" s="0" t="str">
        <f aca="false">IF(A502="","",IFERROR(INDEX(Cleanup_Rules!$H$6:$H$60,MATCH(TRIM(LOWER(Raw_Export!F502)),Cleanup_Rules!$G$6:$G$60,0)),"UNMAPPED"))</f>
        <v/>
      </c>
      <c r="G502" s="0" t="str">
        <f aca="false">IF(A502="","",IFERROR(INDEX(Cleanup_Rules!$K$6:$K$60,MATCH(TRIM(LOWER(Raw_Export!G502)),Cleanup_Rules!$J$6:$J$60,0)),"UNMAPPED"))</f>
        <v/>
      </c>
      <c r="H502" s="0" t="str">
        <f aca="false">IF(A502="","",IFERROR(INDEX(Cleanup_Rules!$N$6:$N$60,MATCH(TRIM(LOWER(Raw_Export!H502)),Cleanup_Rules!$M$6:$M$60,0)),"UNMAPPED"))</f>
        <v/>
      </c>
      <c r="I502" s="35" t="str">
        <f aca="false">IF(OR(A502="",Raw_Export!I502=""),"",Raw_Export!I502)</f>
        <v/>
      </c>
      <c r="J502" s="37" t="str">
        <f aca="false">IF(A502="","",IF(Raw_Export!J502="",0,IF(ISNUMBER(Raw_Export!J502),Raw_Export!J502,VALUE(SUBSTITUTE(SUBSTITUTE(Raw_Export!J502,"$",""),",","")))))</f>
        <v/>
      </c>
      <c r="K502" s="0" t="str">
        <f aca="false">IF(A502="","",IF(COUNTIF($A$6:A502,A502)&gt;1,"Duplicate",""))</f>
        <v/>
      </c>
      <c r="L502" s="0" t="str">
        <f aca="false">IF(A502="","",IF(AND(H502="Completed",I502=""),"No completion date",IF(AND(I502&lt;&gt;"",I502&lt;B502),"Completed before created","")))</f>
        <v/>
      </c>
      <c r="M502" s="0" t="str">
        <f aca="false">IF(A502="","",IF(K502="Duplicate","No","Yes"))</f>
        <v/>
      </c>
      <c r="N502" s="0" t="str">
        <f aca="false">IF(OR(A502="",H502&lt;&gt;"Completed",L502&lt;&gt;""),"",I502-B502)</f>
        <v/>
      </c>
      <c r="O502" s="0" t="str">
        <f aca="false">IF(A502="","",IFERROR(INDEX(Cleanup_Rules!$Q$6:$Q$8,MATCH(F502,Cleanup_Rules!$P$6:$P$8,0)),""))</f>
        <v/>
      </c>
      <c r="P502" s="0" t="str">
        <f aca="false">IF(OR(N502="",O502=""),"",IF(N502&lt;=O502,"Yes","No"))</f>
        <v/>
      </c>
      <c r="Q502" s="0" t="str">
        <f aca="false">IF(A502="","",MID(IF(NOT(EXACT(TRIM(Raw_Export!C502),D502))," · property","")&amp;IF(NOT(EXACT(TRIM(Raw_Export!E502),E502))," · category","")&amp;IF(NOT(EXACT(TRIM(Raw_Export!F502),F502))," · priority","")&amp;IF(NOT(EXACT(TRIM(Raw_Export!G502),G502))," · vendor","")&amp;IF(NOT(EXACT(TRIM(Raw_Export!H502),H502))," · status","")&amp;IF(ISTEXT(Raw_Export!J502)," · cost was text",""),4,200))</f>
        <v/>
      </c>
      <c r="R502" s="0" t="str">
        <f aca="false">IF(A502="","",IF(OR(LEN(Q502)&gt;0,K502&lt;&gt;"",L502&lt;&gt;""),1,0))</f>
        <v/>
      </c>
    </row>
    <row r="503" customFormat="false" ht="15" hidden="false" customHeight="false" outlineLevel="0" collapsed="false">
      <c r="A503" s="0" t="str">
        <f aca="false">IF(Raw_Export!A503="","",Raw_Export!A503)</f>
        <v/>
      </c>
      <c r="B503" s="35" t="str">
        <f aca="false">IF(A503="","",Raw_Export!B503)</f>
        <v/>
      </c>
      <c r="C503" s="36" t="str">
        <f aca="false">IF(A503="","",DATE(YEAR(B503),MONTH(B503),1))</f>
        <v/>
      </c>
      <c r="D503" s="0" t="str">
        <f aca="false">IF(A503="","",IFERROR(INDEX(Cleanup_Rules!$B$6:$B$60,MATCH(TRIM(LOWER(Raw_Export!C503)),Cleanup_Rules!$A$6:$A$60,0)),"UNMAPPED"))</f>
        <v/>
      </c>
      <c r="E503" s="0" t="str">
        <f aca="false">IF(A503="","",IFERROR(INDEX(Cleanup_Rules!$E$6:$E$60,MATCH(TRIM(LOWER(Raw_Export!E503)),Cleanup_Rules!$D$6:$D$60,0)),"UNMAPPED"))</f>
        <v/>
      </c>
      <c r="F503" s="0" t="str">
        <f aca="false">IF(A503="","",IFERROR(INDEX(Cleanup_Rules!$H$6:$H$60,MATCH(TRIM(LOWER(Raw_Export!F503)),Cleanup_Rules!$G$6:$G$60,0)),"UNMAPPED"))</f>
        <v/>
      </c>
      <c r="G503" s="0" t="str">
        <f aca="false">IF(A503="","",IFERROR(INDEX(Cleanup_Rules!$K$6:$K$60,MATCH(TRIM(LOWER(Raw_Export!G503)),Cleanup_Rules!$J$6:$J$60,0)),"UNMAPPED"))</f>
        <v/>
      </c>
      <c r="H503" s="0" t="str">
        <f aca="false">IF(A503="","",IFERROR(INDEX(Cleanup_Rules!$N$6:$N$60,MATCH(TRIM(LOWER(Raw_Export!H503)),Cleanup_Rules!$M$6:$M$60,0)),"UNMAPPED"))</f>
        <v/>
      </c>
      <c r="I503" s="35" t="str">
        <f aca="false">IF(OR(A503="",Raw_Export!I503=""),"",Raw_Export!I503)</f>
        <v/>
      </c>
      <c r="J503" s="37" t="str">
        <f aca="false">IF(A503="","",IF(Raw_Export!J503="",0,IF(ISNUMBER(Raw_Export!J503),Raw_Export!J503,VALUE(SUBSTITUTE(SUBSTITUTE(Raw_Export!J503,"$",""),",","")))))</f>
        <v/>
      </c>
      <c r="K503" s="0" t="str">
        <f aca="false">IF(A503="","",IF(COUNTIF($A$6:A503,A503)&gt;1,"Duplicate",""))</f>
        <v/>
      </c>
      <c r="L503" s="0" t="str">
        <f aca="false">IF(A503="","",IF(AND(H503="Completed",I503=""),"No completion date",IF(AND(I503&lt;&gt;"",I503&lt;B503),"Completed before created","")))</f>
        <v/>
      </c>
      <c r="M503" s="0" t="str">
        <f aca="false">IF(A503="","",IF(K503="Duplicate","No","Yes"))</f>
        <v/>
      </c>
      <c r="N503" s="0" t="str">
        <f aca="false">IF(OR(A503="",H503&lt;&gt;"Completed",L503&lt;&gt;""),"",I503-B503)</f>
        <v/>
      </c>
      <c r="O503" s="0" t="str">
        <f aca="false">IF(A503="","",IFERROR(INDEX(Cleanup_Rules!$Q$6:$Q$8,MATCH(F503,Cleanup_Rules!$P$6:$P$8,0)),""))</f>
        <v/>
      </c>
      <c r="P503" s="0" t="str">
        <f aca="false">IF(OR(N503="",O503=""),"",IF(N503&lt;=O503,"Yes","No"))</f>
        <v/>
      </c>
      <c r="Q503" s="0" t="str">
        <f aca="false">IF(A503="","",MID(IF(NOT(EXACT(TRIM(Raw_Export!C503),D503))," · property","")&amp;IF(NOT(EXACT(TRIM(Raw_Export!E503),E503))," · category","")&amp;IF(NOT(EXACT(TRIM(Raw_Export!F503),F503))," · priority","")&amp;IF(NOT(EXACT(TRIM(Raw_Export!G503),G503))," · vendor","")&amp;IF(NOT(EXACT(TRIM(Raw_Export!H503),H503))," · status","")&amp;IF(ISTEXT(Raw_Export!J503)," · cost was text",""),4,200))</f>
        <v/>
      </c>
      <c r="R503" s="0" t="str">
        <f aca="false">IF(A503="","",IF(OR(LEN(Q503)&gt;0,K503&lt;&gt;"",L503&lt;&gt;""),1,0))</f>
        <v/>
      </c>
    </row>
    <row r="504" customFormat="false" ht="15" hidden="false" customHeight="false" outlineLevel="0" collapsed="false">
      <c r="A504" s="0" t="str">
        <f aca="false">IF(Raw_Export!A504="","",Raw_Export!A504)</f>
        <v/>
      </c>
      <c r="B504" s="35" t="str">
        <f aca="false">IF(A504="","",Raw_Export!B504)</f>
        <v/>
      </c>
      <c r="C504" s="36" t="str">
        <f aca="false">IF(A504="","",DATE(YEAR(B504),MONTH(B504),1))</f>
        <v/>
      </c>
      <c r="D504" s="0" t="str">
        <f aca="false">IF(A504="","",IFERROR(INDEX(Cleanup_Rules!$B$6:$B$60,MATCH(TRIM(LOWER(Raw_Export!C504)),Cleanup_Rules!$A$6:$A$60,0)),"UNMAPPED"))</f>
        <v/>
      </c>
      <c r="E504" s="0" t="str">
        <f aca="false">IF(A504="","",IFERROR(INDEX(Cleanup_Rules!$E$6:$E$60,MATCH(TRIM(LOWER(Raw_Export!E504)),Cleanup_Rules!$D$6:$D$60,0)),"UNMAPPED"))</f>
        <v/>
      </c>
      <c r="F504" s="0" t="str">
        <f aca="false">IF(A504="","",IFERROR(INDEX(Cleanup_Rules!$H$6:$H$60,MATCH(TRIM(LOWER(Raw_Export!F504)),Cleanup_Rules!$G$6:$G$60,0)),"UNMAPPED"))</f>
        <v/>
      </c>
      <c r="G504" s="0" t="str">
        <f aca="false">IF(A504="","",IFERROR(INDEX(Cleanup_Rules!$K$6:$K$60,MATCH(TRIM(LOWER(Raw_Export!G504)),Cleanup_Rules!$J$6:$J$60,0)),"UNMAPPED"))</f>
        <v/>
      </c>
      <c r="H504" s="0" t="str">
        <f aca="false">IF(A504="","",IFERROR(INDEX(Cleanup_Rules!$N$6:$N$60,MATCH(TRIM(LOWER(Raw_Export!H504)),Cleanup_Rules!$M$6:$M$60,0)),"UNMAPPED"))</f>
        <v/>
      </c>
      <c r="I504" s="35" t="str">
        <f aca="false">IF(OR(A504="",Raw_Export!I504=""),"",Raw_Export!I504)</f>
        <v/>
      </c>
      <c r="J504" s="37" t="str">
        <f aca="false">IF(A504="","",IF(Raw_Export!J504="",0,IF(ISNUMBER(Raw_Export!J504),Raw_Export!J504,VALUE(SUBSTITUTE(SUBSTITUTE(Raw_Export!J504,"$",""),",","")))))</f>
        <v/>
      </c>
      <c r="K504" s="0" t="str">
        <f aca="false">IF(A504="","",IF(COUNTIF($A$6:A504,A504)&gt;1,"Duplicate",""))</f>
        <v/>
      </c>
      <c r="L504" s="0" t="str">
        <f aca="false">IF(A504="","",IF(AND(H504="Completed",I504=""),"No completion date",IF(AND(I504&lt;&gt;"",I504&lt;B504),"Completed before created","")))</f>
        <v/>
      </c>
      <c r="M504" s="0" t="str">
        <f aca="false">IF(A504="","",IF(K504="Duplicate","No","Yes"))</f>
        <v/>
      </c>
      <c r="N504" s="0" t="str">
        <f aca="false">IF(OR(A504="",H504&lt;&gt;"Completed",L504&lt;&gt;""),"",I504-B504)</f>
        <v/>
      </c>
      <c r="O504" s="0" t="str">
        <f aca="false">IF(A504="","",IFERROR(INDEX(Cleanup_Rules!$Q$6:$Q$8,MATCH(F504,Cleanup_Rules!$P$6:$P$8,0)),""))</f>
        <v/>
      </c>
      <c r="P504" s="0" t="str">
        <f aca="false">IF(OR(N504="",O504=""),"",IF(N504&lt;=O504,"Yes","No"))</f>
        <v/>
      </c>
      <c r="Q504" s="0" t="str">
        <f aca="false">IF(A504="","",MID(IF(NOT(EXACT(TRIM(Raw_Export!C504),D504))," · property","")&amp;IF(NOT(EXACT(TRIM(Raw_Export!E504),E504))," · category","")&amp;IF(NOT(EXACT(TRIM(Raw_Export!F504),F504))," · priority","")&amp;IF(NOT(EXACT(TRIM(Raw_Export!G504),G504))," · vendor","")&amp;IF(NOT(EXACT(TRIM(Raw_Export!H504),H504))," · status","")&amp;IF(ISTEXT(Raw_Export!J504)," · cost was text",""),4,200))</f>
        <v/>
      </c>
      <c r="R504" s="0" t="str">
        <f aca="false">IF(A504="","",IF(OR(LEN(Q504)&gt;0,K504&lt;&gt;"",L504&lt;&gt;""),1,0))</f>
        <v/>
      </c>
    </row>
    <row r="505" customFormat="false" ht="15" hidden="false" customHeight="false" outlineLevel="0" collapsed="false">
      <c r="A505" s="0" t="str">
        <f aca="false">IF(Raw_Export!A505="","",Raw_Export!A505)</f>
        <v/>
      </c>
      <c r="B505" s="35" t="str">
        <f aca="false">IF(A505="","",Raw_Export!B505)</f>
        <v/>
      </c>
      <c r="C505" s="36" t="str">
        <f aca="false">IF(A505="","",DATE(YEAR(B505),MONTH(B505),1))</f>
        <v/>
      </c>
      <c r="D505" s="0" t="str">
        <f aca="false">IF(A505="","",IFERROR(INDEX(Cleanup_Rules!$B$6:$B$60,MATCH(TRIM(LOWER(Raw_Export!C505)),Cleanup_Rules!$A$6:$A$60,0)),"UNMAPPED"))</f>
        <v/>
      </c>
      <c r="E505" s="0" t="str">
        <f aca="false">IF(A505="","",IFERROR(INDEX(Cleanup_Rules!$E$6:$E$60,MATCH(TRIM(LOWER(Raw_Export!E505)),Cleanup_Rules!$D$6:$D$60,0)),"UNMAPPED"))</f>
        <v/>
      </c>
      <c r="F505" s="0" t="str">
        <f aca="false">IF(A505="","",IFERROR(INDEX(Cleanup_Rules!$H$6:$H$60,MATCH(TRIM(LOWER(Raw_Export!F505)),Cleanup_Rules!$G$6:$G$60,0)),"UNMAPPED"))</f>
        <v/>
      </c>
      <c r="G505" s="0" t="str">
        <f aca="false">IF(A505="","",IFERROR(INDEX(Cleanup_Rules!$K$6:$K$60,MATCH(TRIM(LOWER(Raw_Export!G505)),Cleanup_Rules!$J$6:$J$60,0)),"UNMAPPED"))</f>
        <v/>
      </c>
      <c r="H505" s="0" t="str">
        <f aca="false">IF(A505="","",IFERROR(INDEX(Cleanup_Rules!$N$6:$N$60,MATCH(TRIM(LOWER(Raw_Export!H505)),Cleanup_Rules!$M$6:$M$60,0)),"UNMAPPED"))</f>
        <v/>
      </c>
      <c r="I505" s="35" t="str">
        <f aca="false">IF(OR(A505="",Raw_Export!I505=""),"",Raw_Export!I505)</f>
        <v/>
      </c>
      <c r="J505" s="37" t="str">
        <f aca="false">IF(A505="","",IF(Raw_Export!J505="",0,IF(ISNUMBER(Raw_Export!J505),Raw_Export!J505,VALUE(SUBSTITUTE(SUBSTITUTE(Raw_Export!J505,"$",""),",","")))))</f>
        <v/>
      </c>
      <c r="K505" s="0" t="str">
        <f aca="false">IF(A505="","",IF(COUNTIF($A$6:A505,A505)&gt;1,"Duplicate",""))</f>
        <v/>
      </c>
      <c r="L505" s="0" t="str">
        <f aca="false">IF(A505="","",IF(AND(H505="Completed",I505=""),"No completion date",IF(AND(I505&lt;&gt;"",I505&lt;B505),"Completed before created","")))</f>
        <v/>
      </c>
      <c r="M505" s="0" t="str">
        <f aca="false">IF(A505="","",IF(K505="Duplicate","No","Yes"))</f>
        <v/>
      </c>
      <c r="N505" s="0" t="str">
        <f aca="false">IF(OR(A505="",H505&lt;&gt;"Completed",L505&lt;&gt;""),"",I505-B505)</f>
        <v/>
      </c>
      <c r="O505" s="0" t="str">
        <f aca="false">IF(A505="","",IFERROR(INDEX(Cleanup_Rules!$Q$6:$Q$8,MATCH(F505,Cleanup_Rules!$P$6:$P$8,0)),""))</f>
        <v/>
      </c>
      <c r="P505" s="0" t="str">
        <f aca="false">IF(OR(N505="",O505=""),"",IF(N505&lt;=O505,"Yes","No"))</f>
        <v/>
      </c>
      <c r="Q505" s="0" t="str">
        <f aca="false">IF(A505="","",MID(IF(NOT(EXACT(TRIM(Raw_Export!C505),D505))," · property","")&amp;IF(NOT(EXACT(TRIM(Raw_Export!E505),E505))," · category","")&amp;IF(NOT(EXACT(TRIM(Raw_Export!F505),F505))," · priority","")&amp;IF(NOT(EXACT(TRIM(Raw_Export!G505),G505))," · vendor","")&amp;IF(NOT(EXACT(TRIM(Raw_Export!H505),H505))," · status","")&amp;IF(ISTEXT(Raw_Export!J505)," · cost was text",""),4,200))</f>
        <v/>
      </c>
      <c r="R505" s="0" t="str">
        <f aca="false">IF(A505="","",IF(OR(LEN(Q505)&gt;0,K505&lt;&gt;"",L505&lt;&gt;""),1,0))</f>
        <v/>
      </c>
    </row>
    <row r="506" customFormat="false" ht="15" hidden="false" customHeight="false" outlineLevel="0" collapsed="false">
      <c r="A506" s="0" t="str">
        <f aca="false">IF(Raw_Export!A506="","",Raw_Export!A506)</f>
        <v/>
      </c>
      <c r="B506" s="35" t="str">
        <f aca="false">IF(A506="","",Raw_Export!B506)</f>
        <v/>
      </c>
      <c r="C506" s="36" t="str">
        <f aca="false">IF(A506="","",DATE(YEAR(B506),MONTH(B506),1))</f>
        <v/>
      </c>
      <c r="D506" s="0" t="str">
        <f aca="false">IF(A506="","",IFERROR(INDEX(Cleanup_Rules!$B$6:$B$60,MATCH(TRIM(LOWER(Raw_Export!C506)),Cleanup_Rules!$A$6:$A$60,0)),"UNMAPPED"))</f>
        <v/>
      </c>
      <c r="E506" s="0" t="str">
        <f aca="false">IF(A506="","",IFERROR(INDEX(Cleanup_Rules!$E$6:$E$60,MATCH(TRIM(LOWER(Raw_Export!E506)),Cleanup_Rules!$D$6:$D$60,0)),"UNMAPPED"))</f>
        <v/>
      </c>
      <c r="F506" s="0" t="str">
        <f aca="false">IF(A506="","",IFERROR(INDEX(Cleanup_Rules!$H$6:$H$60,MATCH(TRIM(LOWER(Raw_Export!F506)),Cleanup_Rules!$G$6:$G$60,0)),"UNMAPPED"))</f>
        <v/>
      </c>
      <c r="G506" s="0" t="str">
        <f aca="false">IF(A506="","",IFERROR(INDEX(Cleanup_Rules!$K$6:$K$60,MATCH(TRIM(LOWER(Raw_Export!G506)),Cleanup_Rules!$J$6:$J$60,0)),"UNMAPPED"))</f>
        <v/>
      </c>
      <c r="H506" s="0" t="str">
        <f aca="false">IF(A506="","",IFERROR(INDEX(Cleanup_Rules!$N$6:$N$60,MATCH(TRIM(LOWER(Raw_Export!H506)),Cleanup_Rules!$M$6:$M$60,0)),"UNMAPPED"))</f>
        <v/>
      </c>
      <c r="I506" s="35" t="str">
        <f aca="false">IF(OR(A506="",Raw_Export!I506=""),"",Raw_Export!I506)</f>
        <v/>
      </c>
      <c r="J506" s="37" t="str">
        <f aca="false">IF(A506="","",IF(Raw_Export!J506="",0,IF(ISNUMBER(Raw_Export!J506),Raw_Export!J506,VALUE(SUBSTITUTE(SUBSTITUTE(Raw_Export!J506,"$",""),",","")))))</f>
        <v/>
      </c>
      <c r="K506" s="0" t="str">
        <f aca="false">IF(A506="","",IF(COUNTIF($A$6:A506,A506)&gt;1,"Duplicate",""))</f>
        <v/>
      </c>
      <c r="L506" s="0" t="str">
        <f aca="false">IF(A506="","",IF(AND(H506="Completed",I506=""),"No completion date",IF(AND(I506&lt;&gt;"",I506&lt;B506),"Completed before created","")))</f>
        <v/>
      </c>
      <c r="M506" s="0" t="str">
        <f aca="false">IF(A506="","",IF(K506="Duplicate","No","Yes"))</f>
        <v/>
      </c>
      <c r="N506" s="0" t="str">
        <f aca="false">IF(OR(A506="",H506&lt;&gt;"Completed",L506&lt;&gt;""),"",I506-B506)</f>
        <v/>
      </c>
      <c r="O506" s="0" t="str">
        <f aca="false">IF(A506="","",IFERROR(INDEX(Cleanup_Rules!$Q$6:$Q$8,MATCH(F506,Cleanup_Rules!$P$6:$P$8,0)),""))</f>
        <v/>
      </c>
      <c r="P506" s="0" t="str">
        <f aca="false">IF(OR(N506="",O506=""),"",IF(N506&lt;=O506,"Yes","No"))</f>
        <v/>
      </c>
      <c r="Q506" s="0" t="str">
        <f aca="false">IF(A506="","",MID(IF(NOT(EXACT(TRIM(Raw_Export!C506),D506))," · property","")&amp;IF(NOT(EXACT(TRIM(Raw_Export!E506),E506))," · category","")&amp;IF(NOT(EXACT(TRIM(Raw_Export!F506),F506))," · priority","")&amp;IF(NOT(EXACT(TRIM(Raw_Export!G506),G506))," · vendor","")&amp;IF(NOT(EXACT(TRIM(Raw_Export!H506),H506))," · status","")&amp;IF(ISTEXT(Raw_Export!J506)," · cost was text",""),4,200))</f>
        <v/>
      </c>
      <c r="R506" s="0" t="str">
        <f aca="false">IF(A506="","",IF(OR(LEN(Q506)&gt;0,K506&lt;&gt;"",L506&lt;&gt;""),1,0))</f>
        <v/>
      </c>
    </row>
    <row r="507" customFormat="false" ht="15" hidden="false" customHeight="false" outlineLevel="0" collapsed="false">
      <c r="A507" s="0" t="str">
        <f aca="false">IF(Raw_Export!A507="","",Raw_Export!A507)</f>
        <v/>
      </c>
      <c r="B507" s="35" t="str">
        <f aca="false">IF(A507="","",Raw_Export!B507)</f>
        <v/>
      </c>
      <c r="C507" s="36" t="str">
        <f aca="false">IF(A507="","",DATE(YEAR(B507),MONTH(B507),1))</f>
        <v/>
      </c>
      <c r="D507" s="0" t="str">
        <f aca="false">IF(A507="","",IFERROR(INDEX(Cleanup_Rules!$B$6:$B$60,MATCH(TRIM(LOWER(Raw_Export!C507)),Cleanup_Rules!$A$6:$A$60,0)),"UNMAPPED"))</f>
        <v/>
      </c>
      <c r="E507" s="0" t="str">
        <f aca="false">IF(A507="","",IFERROR(INDEX(Cleanup_Rules!$E$6:$E$60,MATCH(TRIM(LOWER(Raw_Export!E507)),Cleanup_Rules!$D$6:$D$60,0)),"UNMAPPED"))</f>
        <v/>
      </c>
      <c r="F507" s="0" t="str">
        <f aca="false">IF(A507="","",IFERROR(INDEX(Cleanup_Rules!$H$6:$H$60,MATCH(TRIM(LOWER(Raw_Export!F507)),Cleanup_Rules!$G$6:$G$60,0)),"UNMAPPED"))</f>
        <v/>
      </c>
      <c r="G507" s="0" t="str">
        <f aca="false">IF(A507="","",IFERROR(INDEX(Cleanup_Rules!$K$6:$K$60,MATCH(TRIM(LOWER(Raw_Export!G507)),Cleanup_Rules!$J$6:$J$60,0)),"UNMAPPED"))</f>
        <v/>
      </c>
      <c r="H507" s="0" t="str">
        <f aca="false">IF(A507="","",IFERROR(INDEX(Cleanup_Rules!$N$6:$N$60,MATCH(TRIM(LOWER(Raw_Export!H507)),Cleanup_Rules!$M$6:$M$60,0)),"UNMAPPED"))</f>
        <v/>
      </c>
      <c r="I507" s="35" t="str">
        <f aca="false">IF(OR(A507="",Raw_Export!I507=""),"",Raw_Export!I507)</f>
        <v/>
      </c>
      <c r="J507" s="37" t="str">
        <f aca="false">IF(A507="","",IF(Raw_Export!J507="",0,IF(ISNUMBER(Raw_Export!J507),Raw_Export!J507,VALUE(SUBSTITUTE(SUBSTITUTE(Raw_Export!J507,"$",""),",","")))))</f>
        <v/>
      </c>
      <c r="K507" s="0" t="str">
        <f aca="false">IF(A507="","",IF(COUNTIF($A$6:A507,A507)&gt;1,"Duplicate",""))</f>
        <v/>
      </c>
      <c r="L507" s="0" t="str">
        <f aca="false">IF(A507="","",IF(AND(H507="Completed",I507=""),"No completion date",IF(AND(I507&lt;&gt;"",I507&lt;B507),"Completed before created","")))</f>
        <v/>
      </c>
      <c r="M507" s="0" t="str">
        <f aca="false">IF(A507="","",IF(K507="Duplicate","No","Yes"))</f>
        <v/>
      </c>
      <c r="N507" s="0" t="str">
        <f aca="false">IF(OR(A507="",H507&lt;&gt;"Completed",L507&lt;&gt;""),"",I507-B507)</f>
        <v/>
      </c>
      <c r="O507" s="0" t="str">
        <f aca="false">IF(A507="","",IFERROR(INDEX(Cleanup_Rules!$Q$6:$Q$8,MATCH(F507,Cleanup_Rules!$P$6:$P$8,0)),""))</f>
        <v/>
      </c>
      <c r="P507" s="0" t="str">
        <f aca="false">IF(OR(N507="",O507=""),"",IF(N507&lt;=O507,"Yes","No"))</f>
        <v/>
      </c>
      <c r="Q507" s="0" t="str">
        <f aca="false">IF(A507="","",MID(IF(NOT(EXACT(TRIM(Raw_Export!C507),D507))," · property","")&amp;IF(NOT(EXACT(TRIM(Raw_Export!E507),E507))," · category","")&amp;IF(NOT(EXACT(TRIM(Raw_Export!F507),F507))," · priority","")&amp;IF(NOT(EXACT(TRIM(Raw_Export!G507),G507))," · vendor","")&amp;IF(NOT(EXACT(TRIM(Raw_Export!H507),H507))," · status","")&amp;IF(ISTEXT(Raw_Export!J507)," · cost was text",""),4,200))</f>
        <v/>
      </c>
      <c r="R507" s="0" t="str">
        <f aca="false">IF(A507="","",IF(OR(LEN(Q507)&gt;0,K507&lt;&gt;"",L507&lt;&gt;""),1,0))</f>
        <v/>
      </c>
    </row>
    <row r="508" customFormat="false" ht="15" hidden="false" customHeight="false" outlineLevel="0" collapsed="false">
      <c r="A508" s="0" t="str">
        <f aca="false">IF(Raw_Export!A508="","",Raw_Export!A508)</f>
        <v/>
      </c>
      <c r="B508" s="35" t="str">
        <f aca="false">IF(A508="","",Raw_Export!B508)</f>
        <v/>
      </c>
      <c r="C508" s="36" t="str">
        <f aca="false">IF(A508="","",DATE(YEAR(B508),MONTH(B508),1))</f>
        <v/>
      </c>
      <c r="D508" s="0" t="str">
        <f aca="false">IF(A508="","",IFERROR(INDEX(Cleanup_Rules!$B$6:$B$60,MATCH(TRIM(LOWER(Raw_Export!C508)),Cleanup_Rules!$A$6:$A$60,0)),"UNMAPPED"))</f>
        <v/>
      </c>
      <c r="E508" s="0" t="str">
        <f aca="false">IF(A508="","",IFERROR(INDEX(Cleanup_Rules!$E$6:$E$60,MATCH(TRIM(LOWER(Raw_Export!E508)),Cleanup_Rules!$D$6:$D$60,0)),"UNMAPPED"))</f>
        <v/>
      </c>
      <c r="F508" s="0" t="str">
        <f aca="false">IF(A508="","",IFERROR(INDEX(Cleanup_Rules!$H$6:$H$60,MATCH(TRIM(LOWER(Raw_Export!F508)),Cleanup_Rules!$G$6:$G$60,0)),"UNMAPPED"))</f>
        <v/>
      </c>
      <c r="G508" s="0" t="str">
        <f aca="false">IF(A508="","",IFERROR(INDEX(Cleanup_Rules!$K$6:$K$60,MATCH(TRIM(LOWER(Raw_Export!G508)),Cleanup_Rules!$J$6:$J$60,0)),"UNMAPPED"))</f>
        <v/>
      </c>
      <c r="H508" s="0" t="str">
        <f aca="false">IF(A508="","",IFERROR(INDEX(Cleanup_Rules!$N$6:$N$60,MATCH(TRIM(LOWER(Raw_Export!H508)),Cleanup_Rules!$M$6:$M$60,0)),"UNMAPPED"))</f>
        <v/>
      </c>
      <c r="I508" s="35" t="str">
        <f aca="false">IF(OR(A508="",Raw_Export!I508=""),"",Raw_Export!I508)</f>
        <v/>
      </c>
      <c r="J508" s="37" t="str">
        <f aca="false">IF(A508="","",IF(Raw_Export!J508="",0,IF(ISNUMBER(Raw_Export!J508),Raw_Export!J508,VALUE(SUBSTITUTE(SUBSTITUTE(Raw_Export!J508,"$",""),",","")))))</f>
        <v/>
      </c>
      <c r="K508" s="0" t="str">
        <f aca="false">IF(A508="","",IF(COUNTIF($A$6:A508,A508)&gt;1,"Duplicate",""))</f>
        <v/>
      </c>
      <c r="L508" s="0" t="str">
        <f aca="false">IF(A508="","",IF(AND(H508="Completed",I508=""),"No completion date",IF(AND(I508&lt;&gt;"",I508&lt;B508),"Completed before created","")))</f>
        <v/>
      </c>
      <c r="M508" s="0" t="str">
        <f aca="false">IF(A508="","",IF(K508="Duplicate","No","Yes"))</f>
        <v/>
      </c>
      <c r="N508" s="0" t="str">
        <f aca="false">IF(OR(A508="",H508&lt;&gt;"Completed",L508&lt;&gt;""),"",I508-B508)</f>
        <v/>
      </c>
      <c r="O508" s="0" t="str">
        <f aca="false">IF(A508="","",IFERROR(INDEX(Cleanup_Rules!$Q$6:$Q$8,MATCH(F508,Cleanup_Rules!$P$6:$P$8,0)),""))</f>
        <v/>
      </c>
      <c r="P508" s="0" t="str">
        <f aca="false">IF(OR(N508="",O508=""),"",IF(N508&lt;=O508,"Yes","No"))</f>
        <v/>
      </c>
      <c r="Q508" s="0" t="str">
        <f aca="false">IF(A508="","",MID(IF(NOT(EXACT(TRIM(Raw_Export!C508),D508))," · property","")&amp;IF(NOT(EXACT(TRIM(Raw_Export!E508),E508))," · category","")&amp;IF(NOT(EXACT(TRIM(Raw_Export!F508),F508))," · priority","")&amp;IF(NOT(EXACT(TRIM(Raw_Export!G508),G508))," · vendor","")&amp;IF(NOT(EXACT(TRIM(Raw_Export!H508),H508))," · status","")&amp;IF(ISTEXT(Raw_Export!J508)," · cost was text",""),4,200))</f>
        <v/>
      </c>
      <c r="R508" s="0" t="str">
        <f aca="false">IF(A508="","",IF(OR(LEN(Q508)&gt;0,K508&lt;&gt;"",L508&lt;&gt;""),1,0))</f>
        <v/>
      </c>
    </row>
    <row r="509" customFormat="false" ht="15" hidden="false" customHeight="false" outlineLevel="0" collapsed="false">
      <c r="A509" s="0" t="str">
        <f aca="false">IF(Raw_Export!A509="","",Raw_Export!A509)</f>
        <v/>
      </c>
      <c r="B509" s="35" t="str">
        <f aca="false">IF(A509="","",Raw_Export!B509)</f>
        <v/>
      </c>
      <c r="C509" s="36" t="str">
        <f aca="false">IF(A509="","",DATE(YEAR(B509),MONTH(B509),1))</f>
        <v/>
      </c>
      <c r="D509" s="0" t="str">
        <f aca="false">IF(A509="","",IFERROR(INDEX(Cleanup_Rules!$B$6:$B$60,MATCH(TRIM(LOWER(Raw_Export!C509)),Cleanup_Rules!$A$6:$A$60,0)),"UNMAPPED"))</f>
        <v/>
      </c>
      <c r="E509" s="0" t="str">
        <f aca="false">IF(A509="","",IFERROR(INDEX(Cleanup_Rules!$E$6:$E$60,MATCH(TRIM(LOWER(Raw_Export!E509)),Cleanup_Rules!$D$6:$D$60,0)),"UNMAPPED"))</f>
        <v/>
      </c>
      <c r="F509" s="0" t="str">
        <f aca="false">IF(A509="","",IFERROR(INDEX(Cleanup_Rules!$H$6:$H$60,MATCH(TRIM(LOWER(Raw_Export!F509)),Cleanup_Rules!$G$6:$G$60,0)),"UNMAPPED"))</f>
        <v/>
      </c>
      <c r="G509" s="0" t="str">
        <f aca="false">IF(A509="","",IFERROR(INDEX(Cleanup_Rules!$K$6:$K$60,MATCH(TRIM(LOWER(Raw_Export!G509)),Cleanup_Rules!$J$6:$J$60,0)),"UNMAPPED"))</f>
        <v/>
      </c>
      <c r="H509" s="0" t="str">
        <f aca="false">IF(A509="","",IFERROR(INDEX(Cleanup_Rules!$N$6:$N$60,MATCH(TRIM(LOWER(Raw_Export!H509)),Cleanup_Rules!$M$6:$M$60,0)),"UNMAPPED"))</f>
        <v/>
      </c>
      <c r="I509" s="35" t="str">
        <f aca="false">IF(OR(A509="",Raw_Export!I509=""),"",Raw_Export!I509)</f>
        <v/>
      </c>
      <c r="J509" s="37" t="str">
        <f aca="false">IF(A509="","",IF(Raw_Export!J509="",0,IF(ISNUMBER(Raw_Export!J509),Raw_Export!J509,VALUE(SUBSTITUTE(SUBSTITUTE(Raw_Export!J509,"$",""),",","")))))</f>
        <v/>
      </c>
      <c r="K509" s="0" t="str">
        <f aca="false">IF(A509="","",IF(COUNTIF($A$6:A509,A509)&gt;1,"Duplicate",""))</f>
        <v/>
      </c>
      <c r="L509" s="0" t="str">
        <f aca="false">IF(A509="","",IF(AND(H509="Completed",I509=""),"No completion date",IF(AND(I509&lt;&gt;"",I509&lt;B509),"Completed before created","")))</f>
        <v/>
      </c>
      <c r="M509" s="0" t="str">
        <f aca="false">IF(A509="","",IF(K509="Duplicate","No","Yes"))</f>
        <v/>
      </c>
      <c r="N509" s="0" t="str">
        <f aca="false">IF(OR(A509="",H509&lt;&gt;"Completed",L509&lt;&gt;""),"",I509-B509)</f>
        <v/>
      </c>
      <c r="O509" s="0" t="str">
        <f aca="false">IF(A509="","",IFERROR(INDEX(Cleanup_Rules!$Q$6:$Q$8,MATCH(F509,Cleanup_Rules!$P$6:$P$8,0)),""))</f>
        <v/>
      </c>
      <c r="P509" s="0" t="str">
        <f aca="false">IF(OR(N509="",O509=""),"",IF(N509&lt;=O509,"Yes","No"))</f>
        <v/>
      </c>
      <c r="Q509" s="0" t="str">
        <f aca="false">IF(A509="","",MID(IF(NOT(EXACT(TRIM(Raw_Export!C509),D509))," · property","")&amp;IF(NOT(EXACT(TRIM(Raw_Export!E509),E509))," · category","")&amp;IF(NOT(EXACT(TRIM(Raw_Export!F509),F509))," · priority","")&amp;IF(NOT(EXACT(TRIM(Raw_Export!G509),G509))," · vendor","")&amp;IF(NOT(EXACT(TRIM(Raw_Export!H509),H509))," · status","")&amp;IF(ISTEXT(Raw_Export!J509)," · cost was text",""),4,200))</f>
        <v/>
      </c>
      <c r="R509" s="0" t="str">
        <f aca="false">IF(A509="","",IF(OR(LEN(Q509)&gt;0,K509&lt;&gt;"",L509&lt;&gt;""),1,0))</f>
        <v/>
      </c>
    </row>
    <row r="510" customFormat="false" ht="15" hidden="false" customHeight="false" outlineLevel="0" collapsed="false">
      <c r="A510" s="0" t="str">
        <f aca="false">IF(Raw_Export!A510="","",Raw_Export!A510)</f>
        <v/>
      </c>
      <c r="B510" s="35" t="str">
        <f aca="false">IF(A510="","",Raw_Export!B510)</f>
        <v/>
      </c>
      <c r="C510" s="36" t="str">
        <f aca="false">IF(A510="","",DATE(YEAR(B510),MONTH(B510),1))</f>
        <v/>
      </c>
      <c r="D510" s="0" t="str">
        <f aca="false">IF(A510="","",IFERROR(INDEX(Cleanup_Rules!$B$6:$B$60,MATCH(TRIM(LOWER(Raw_Export!C510)),Cleanup_Rules!$A$6:$A$60,0)),"UNMAPPED"))</f>
        <v/>
      </c>
      <c r="E510" s="0" t="str">
        <f aca="false">IF(A510="","",IFERROR(INDEX(Cleanup_Rules!$E$6:$E$60,MATCH(TRIM(LOWER(Raw_Export!E510)),Cleanup_Rules!$D$6:$D$60,0)),"UNMAPPED"))</f>
        <v/>
      </c>
      <c r="F510" s="0" t="str">
        <f aca="false">IF(A510="","",IFERROR(INDEX(Cleanup_Rules!$H$6:$H$60,MATCH(TRIM(LOWER(Raw_Export!F510)),Cleanup_Rules!$G$6:$G$60,0)),"UNMAPPED"))</f>
        <v/>
      </c>
      <c r="G510" s="0" t="str">
        <f aca="false">IF(A510="","",IFERROR(INDEX(Cleanup_Rules!$K$6:$K$60,MATCH(TRIM(LOWER(Raw_Export!G510)),Cleanup_Rules!$J$6:$J$60,0)),"UNMAPPED"))</f>
        <v/>
      </c>
      <c r="H510" s="0" t="str">
        <f aca="false">IF(A510="","",IFERROR(INDEX(Cleanup_Rules!$N$6:$N$60,MATCH(TRIM(LOWER(Raw_Export!H510)),Cleanup_Rules!$M$6:$M$60,0)),"UNMAPPED"))</f>
        <v/>
      </c>
      <c r="I510" s="35" t="str">
        <f aca="false">IF(OR(A510="",Raw_Export!I510=""),"",Raw_Export!I510)</f>
        <v/>
      </c>
      <c r="J510" s="37" t="str">
        <f aca="false">IF(A510="","",IF(Raw_Export!J510="",0,IF(ISNUMBER(Raw_Export!J510),Raw_Export!J510,VALUE(SUBSTITUTE(SUBSTITUTE(Raw_Export!J510,"$",""),",","")))))</f>
        <v/>
      </c>
      <c r="K510" s="0" t="str">
        <f aca="false">IF(A510="","",IF(COUNTIF($A$6:A510,A510)&gt;1,"Duplicate",""))</f>
        <v/>
      </c>
      <c r="L510" s="0" t="str">
        <f aca="false">IF(A510="","",IF(AND(H510="Completed",I510=""),"No completion date",IF(AND(I510&lt;&gt;"",I510&lt;B510),"Completed before created","")))</f>
        <v/>
      </c>
      <c r="M510" s="0" t="str">
        <f aca="false">IF(A510="","",IF(K510="Duplicate","No","Yes"))</f>
        <v/>
      </c>
      <c r="N510" s="0" t="str">
        <f aca="false">IF(OR(A510="",H510&lt;&gt;"Completed",L510&lt;&gt;""),"",I510-B510)</f>
        <v/>
      </c>
      <c r="O510" s="0" t="str">
        <f aca="false">IF(A510="","",IFERROR(INDEX(Cleanup_Rules!$Q$6:$Q$8,MATCH(F510,Cleanup_Rules!$P$6:$P$8,0)),""))</f>
        <v/>
      </c>
      <c r="P510" s="0" t="str">
        <f aca="false">IF(OR(N510="",O510=""),"",IF(N510&lt;=O510,"Yes","No"))</f>
        <v/>
      </c>
      <c r="Q510" s="0" t="str">
        <f aca="false">IF(A510="","",MID(IF(NOT(EXACT(TRIM(Raw_Export!C510),D510))," · property","")&amp;IF(NOT(EXACT(TRIM(Raw_Export!E510),E510))," · category","")&amp;IF(NOT(EXACT(TRIM(Raw_Export!F510),F510))," · priority","")&amp;IF(NOT(EXACT(TRIM(Raw_Export!G510),G510))," · vendor","")&amp;IF(NOT(EXACT(TRIM(Raw_Export!H510),H510))," · status","")&amp;IF(ISTEXT(Raw_Export!J510)," · cost was text",""),4,200))</f>
        <v/>
      </c>
      <c r="R510" s="0" t="str">
        <f aca="false">IF(A510="","",IF(OR(LEN(Q510)&gt;0,K510&lt;&gt;"",L510&lt;&gt;""),1,0))</f>
        <v/>
      </c>
    </row>
    <row r="511" customFormat="false" ht="15" hidden="false" customHeight="false" outlineLevel="0" collapsed="false">
      <c r="A511" s="0" t="str">
        <f aca="false">IF(Raw_Export!A511="","",Raw_Export!A511)</f>
        <v/>
      </c>
      <c r="B511" s="35" t="str">
        <f aca="false">IF(A511="","",Raw_Export!B511)</f>
        <v/>
      </c>
      <c r="C511" s="36" t="str">
        <f aca="false">IF(A511="","",DATE(YEAR(B511),MONTH(B511),1))</f>
        <v/>
      </c>
      <c r="D511" s="0" t="str">
        <f aca="false">IF(A511="","",IFERROR(INDEX(Cleanup_Rules!$B$6:$B$60,MATCH(TRIM(LOWER(Raw_Export!C511)),Cleanup_Rules!$A$6:$A$60,0)),"UNMAPPED"))</f>
        <v/>
      </c>
      <c r="E511" s="0" t="str">
        <f aca="false">IF(A511="","",IFERROR(INDEX(Cleanup_Rules!$E$6:$E$60,MATCH(TRIM(LOWER(Raw_Export!E511)),Cleanup_Rules!$D$6:$D$60,0)),"UNMAPPED"))</f>
        <v/>
      </c>
      <c r="F511" s="0" t="str">
        <f aca="false">IF(A511="","",IFERROR(INDEX(Cleanup_Rules!$H$6:$H$60,MATCH(TRIM(LOWER(Raw_Export!F511)),Cleanup_Rules!$G$6:$G$60,0)),"UNMAPPED"))</f>
        <v/>
      </c>
      <c r="G511" s="0" t="str">
        <f aca="false">IF(A511="","",IFERROR(INDEX(Cleanup_Rules!$K$6:$K$60,MATCH(TRIM(LOWER(Raw_Export!G511)),Cleanup_Rules!$J$6:$J$60,0)),"UNMAPPED"))</f>
        <v/>
      </c>
      <c r="H511" s="0" t="str">
        <f aca="false">IF(A511="","",IFERROR(INDEX(Cleanup_Rules!$N$6:$N$60,MATCH(TRIM(LOWER(Raw_Export!H511)),Cleanup_Rules!$M$6:$M$60,0)),"UNMAPPED"))</f>
        <v/>
      </c>
      <c r="I511" s="35" t="str">
        <f aca="false">IF(OR(A511="",Raw_Export!I511=""),"",Raw_Export!I511)</f>
        <v/>
      </c>
      <c r="J511" s="37" t="str">
        <f aca="false">IF(A511="","",IF(Raw_Export!J511="",0,IF(ISNUMBER(Raw_Export!J511),Raw_Export!J511,VALUE(SUBSTITUTE(SUBSTITUTE(Raw_Export!J511,"$",""),",","")))))</f>
        <v/>
      </c>
      <c r="K511" s="0" t="str">
        <f aca="false">IF(A511="","",IF(COUNTIF($A$6:A511,A511)&gt;1,"Duplicate",""))</f>
        <v/>
      </c>
      <c r="L511" s="0" t="str">
        <f aca="false">IF(A511="","",IF(AND(H511="Completed",I511=""),"No completion date",IF(AND(I511&lt;&gt;"",I511&lt;B511),"Completed before created","")))</f>
        <v/>
      </c>
      <c r="M511" s="0" t="str">
        <f aca="false">IF(A511="","",IF(K511="Duplicate","No","Yes"))</f>
        <v/>
      </c>
      <c r="N511" s="0" t="str">
        <f aca="false">IF(OR(A511="",H511&lt;&gt;"Completed",L511&lt;&gt;""),"",I511-B511)</f>
        <v/>
      </c>
      <c r="O511" s="0" t="str">
        <f aca="false">IF(A511="","",IFERROR(INDEX(Cleanup_Rules!$Q$6:$Q$8,MATCH(F511,Cleanup_Rules!$P$6:$P$8,0)),""))</f>
        <v/>
      </c>
      <c r="P511" s="0" t="str">
        <f aca="false">IF(OR(N511="",O511=""),"",IF(N511&lt;=O511,"Yes","No"))</f>
        <v/>
      </c>
      <c r="Q511" s="0" t="str">
        <f aca="false">IF(A511="","",MID(IF(NOT(EXACT(TRIM(Raw_Export!C511),D511))," · property","")&amp;IF(NOT(EXACT(TRIM(Raw_Export!E511),E511))," · category","")&amp;IF(NOT(EXACT(TRIM(Raw_Export!F511),F511))," · priority","")&amp;IF(NOT(EXACT(TRIM(Raw_Export!G511),G511))," · vendor","")&amp;IF(NOT(EXACT(TRIM(Raw_Export!H511),H511))," · status","")&amp;IF(ISTEXT(Raw_Export!J511)," · cost was text",""),4,200))</f>
        <v/>
      </c>
      <c r="R511" s="0" t="str">
        <f aca="false">IF(A511="","",IF(OR(LEN(Q511)&gt;0,K511&lt;&gt;"",L511&lt;&gt;""),1,0))</f>
        <v/>
      </c>
    </row>
    <row r="512" customFormat="false" ht="15" hidden="false" customHeight="false" outlineLevel="0" collapsed="false">
      <c r="A512" s="0" t="str">
        <f aca="false">IF(Raw_Export!A512="","",Raw_Export!A512)</f>
        <v/>
      </c>
      <c r="B512" s="35" t="str">
        <f aca="false">IF(A512="","",Raw_Export!B512)</f>
        <v/>
      </c>
      <c r="C512" s="36" t="str">
        <f aca="false">IF(A512="","",DATE(YEAR(B512),MONTH(B512),1))</f>
        <v/>
      </c>
      <c r="D512" s="0" t="str">
        <f aca="false">IF(A512="","",IFERROR(INDEX(Cleanup_Rules!$B$6:$B$60,MATCH(TRIM(LOWER(Raw_Export!C512)),Cleanup_Rules!$A$6:$A$60,0)),"UNMAPPED"))</f>
        <v/>
      </c>
      <c r="E512" s="0" t="str">
        <f aca="false">IF(A512="","",IFERROR(INDEX(Cleanup_Rules!$E$6:$E$60,MATCH(TRIM(LOWER(Raw_Export!E512)),Cleanup_Rules!$D$6:$D$60,0)),"UNMAPPED"))</f>
        <v/>
      </c>
      <c r="F512" s="0" t="str">
        <f aca="false">IF(A512="","",IFERROR(INDEX(Cleanup_Rules!$H$6:$H$60,MATCH(TRIM(LOWER(Raw_Export!F512)),Cleanup_Rules!$G$6:$G$60,0)),"UNMAPPED"))</f>
        <v/>
      </c>
      <c r="G512" s="0" t="str">
        <f aca="false">IF(A512="","",IFERROR(INDEX(Cleanup_Rules!$K$6:$K$60,MATCH(TRIM(LOWER(Raw_Export!G512)),Cleanup_Rules!$J$6:$J$60,0)),"UNMAPPED"))</f>
        <v/>
      </c>
      <c r="H512" s="0" t="str">
        <f aca="false">IF(A512="","",IFERROR(INDEX(Cleanup_Rules!$N$6:$N$60,MATCH(TRIM(LOWER(Raw_Export!H512)),Cleanup_Rules!$M$6:$M$60,0)),"UNMAPPED"))</f>
        <v/>
      </c>
      <c r="I512" s="35" t="str">
        <f aca="false">IF(OR(A512="",Raw_Export!I512=""),"",Raw_Export!I512)</f>
        <v/>
      </c>
      <c r="J512" s="37" t="str">
        <f aca="false">IF(A512="","",IF(Raw_Export!J512="",0,IF(ISNUMBER(Raw_Export!J512),Raw_Export!J512,VALUE(SUBSTITUTE(SUBSTITUTE(Raw_Export!J512,"$",""),",","")))))</f>
        <v/>
      </c>
      <c r="K512" s="0" t="str">
        <f aca="false">IF(A512="","",IF(COUNTIF($A$6:A512,A512)&gt;1,"Duplicate",""))</f>
        <v/>
      </c>
      <c r="L512" s="0" t="str">
        <f aca="false">IF(A512="","",IF(AND(H512="Completed",I512=""),"No completion date",IF(AND(I512&lt;&gt;"",I512&lt;B512),"Completed before created","")))</f>
        <v/>
      </c>
      <c r="M512" s="0" t="str">
        <f aca="false">IF(A512="","",IF(K512="Duplicate","No","Yes"))</f>
        <v/>
      </c>
      <c r="N512" s="0" t="str">
        <f aca="false">IF(OR(A512="",H512&lt;&gt;"Completed",L512&lt;&gt;""),"",I512-B512)</f>
        <v/>
      </c>
      <c r="O512" s="0" t="str">
        <f aca="false">IF(A512="","",IFERROR(INDEX(Cleanup_Rules!$Q$6:$Q$8,MATCH(F512,Cleanup_Rules!$P$6:$P$8,0)),""))</f>
        <v/>
      </c>
      <c r="P512" s="0" t="str">
        <f aca="false">IF(OR(N512="",O512=""),"",IF(N512&lt;=O512,"Yes","No"))</f>
        <v/>
      </c>
      <c r="Q512" s="0" t="str">
        <f aca="false">IF(A512="","",MID(IF(NOT(EXACT(TRIM(Raw_Export!C512),D512))," · property","")&amp;IF(NOT(EXACT(TRIM(Raw_Export!E512),E512))," · category","")&amp;IF(NOT(EXACT(TRIM(Raw_Export!F512),F512))," · priority","")&amp;IF(NOT(EXACT(TRIM(Raw_Export!G512),G512))," · vendor","")&amp;IF(NOT(EXACT(TRIM(Raw_Export!H512),H512))," · status","")&amp;IF(ISTEXT(Raw_Export!J512)," · cost was text",""),4,200))</f>
        <v/>
      </c>
      <c r="R512" s="0" t="str">
        <f aca="false">IF(A512="","",IF(OR(LEN(Q512)&gt;0,K512&lt;&gt;"",L512&lt;&gt;""),1,0))</f>
        <v/>
      </c>
    </row>
    <row r="513" customFormat="false" ht="15" hidden="false" customHeight="false" outlineLevel="0" collapsed="false">
      <c r="A513" s="0" t="str">
        <f aca="false">IF(Raw_Export!A513="","",Raw_Export!A513)</f>
        <v/>
      </c>
      <c r="B513" s="35" t="str">
        <f aca="false">IF(A513="","",Raw_Export!B513)</f>
        <v/>
      </c>
      <c r="C513" s="36" t="str">
        <f aca="false">IF(A513="","",DATE(YEAR(B513),MONTH(B513),1))</f>
        <v/>
      </c>
      <c r="D513" s="0" t="str">
        <f aca="false">IF(A513="","",IFERROR(INDEX(Cleanup_Rules!$B$6:$B$60,MATCH(TRIM(LOWER(Raw_Export!C513)),Cleanup_Rules!$A$6:$A$60,0)),"UNMAPPED"))</f>
        <v/>
      </c>
      <c r="E513" s="0" t="str">
        <f aca="false">IF(A513="","",IFERROR(INDEX(Cleanup_Rules!$E$6:$E$60,MATCH(TRIM(LOWER(Raw_Export!E513)),Cleanup_Rules!$D$6:$D$60,0)),"UNMAPPED"))</f>
        <v/>
      </c>
      <c r="F513" s="0" t="str">
        <f aca="false">IF(A513="","",IFERROR(INDEX(Cleanup_Rules!$H$6:$H$60,MATCH(TRIM(LOWER(Raw_Export!F513)),Cleanup_Rules!$G$6:$G$60,0)),"UNMAPPED"))</f>
        <v/>
      </c>
      <c r="G513" s="0" t="str">
        <f aca="false">IF(A513="","",IFERROR(INDEX(Cleanup_Rules!$K$6:$K$60,MATCH(TRIM(LOWER(Raw_Export!G513)),Cleanup_Rules!$J$6:$J$60,0)),"UNMAPPED"))</f>
        <v/>
      </c>
      <c r="H513" s="0" t="str">
        <f aca="false">IF(A513="","",IFERROR(INDEX(Cleanup_Rules!$N$6:$N$60,MATCH(TRIM(LOWER(Raw_Export!H513)),Cleanup_Rules!$M$6:$M$60,0)),"UNMAPPED"))</f>
        <v/>
      </c>
      <c r="I513" s="35" t="str">
        <f aca="false">IF(OR(A513="",Raw_Export!I513=""),"",Raw_Export!I513)</f>
        <v/>
      </c>
      <c r="J513" s="37" t="str">
        <f aca="false">IF(A513="","",IF(Raw_Export!J513="",0,IF(ISNUMBER(Raw_Export!J513),Raw_Export!J513,VALUE(SUBSTITUTE(SUBSTITUTE(Raw_Export!J513,"$",""),",","")))))</f>
        <v/>
      </c>
      <c r="K513" s="0" t="str">
        <f aca="false">IF(A513="","",IF(COUNTIF($A$6:A513,A513)&gt;1,"Duplicate",""))</f>
        <v/>
      </c>
      <c r="L513" s="0" t="str">
        <f aca="false">IF(A513="","",IF(AND(H513="Completed",I513=""),"No completion date",IF(AND(I513&lt;&gt;"",I513&lt;B513),"Completed before created","")))</f>
        <v/>
      </c>
      <c r="M513" s="0" t="str">
        <f aca="false">IF(A513="","",IF(K513="Duplicate","No","Yes"))</f>
        <v/>
      </c>
      <c r="N513" s="0" t="str">
        <f aca="false">IF(OR(A513="",H513&lt;&gt;"Completed",L513&lt;&gt;""),"",I513-B513)</f>
        <v/>
      </c>
      <c r="O513" s="0" t="str">
        <f aca="false">IF(A513="","",IFERROR(INDEX(Cleanup_Rules!$Q$6:$Q$8,MATCH(F513,Cleanup_Rules!$P$6:$P$8,0)),""))</f>
        <v/>
      </c>
      <c r="P513" s="0" t="str">
        <f aca="false">IF(OR(N513="",O513=""),"",IF(N513&lt;=O513,"Yes","No"))</f>
        <v/>
      </c>
      <c r="Q513" s="0" t="str">
        <f aca="false">IF(A513="","",MID(IF(NOT(EXACT(TRIM(Raw_Export!C513),D513))," · property","")&amp;IF(NOT(EXACT(TRIM(Raw_Export!E513),E513))," · category","")&amp;IF(NOT(EXACT(TRIM(Raw_Export!F513),F513))," · priority","")&amp;IF(NOT(EXACT(TRIM(Raw_Export!G513),G513))," · vendor","")&amp;IF(NOT(EXACT(TRIM(Raw_Export!H513),H513))," · status","")&amp;IF(ISTEXT(Raw_Export!J513)," · cost was text",""),4,200))</f>
        <v/>
      </c>
      <c r="R513" s="0" t="str">
        <f aca="false">IF(A513="","",IF(OR(LEN(Q513)&gt;0,K513&lt;&gt;"",L513&lt;&gt;""),1,0))</f>
        <v/>
      </c>
    </row>
    <row r="514" customFormat="false" ht="15" hidden="false" customHeight="false" outlineLevel="0" collapsed="false">
      <c r="A514" s="0" t="str">
        <f aca="false">IF(Raw_Export!A514="","",Raw_Export!A514)</f>
        <v/>
      </c>
      <c r="B514" s="35" t="str">
        <f aca="false">IF(A514="","",Raw_Export!B514)</f>
        <v/>
      </c>
      <c r="C514" s="36" t="str">
        <f aca="false">IF(A514="","",DATE(YEAR(B514),MONTH(B514),1))</f>
        <v/>
      </c>
      <c r="D514" s="0" t="str">
        <f aca="false">IF(A514="","",IFERROR(INDEX(Cleanup_Rules!$B$6:$B$60,MATCH(TRIM(LOWER(Raw_Export!C514)),Cleanup_Rules!$A$6:$A$60,0)),"UNMAPPED"))</f>
        <v/>
      </c>
      <c r="E514" s="0" t="str">
        <f aca="false">IF(A514="","",IFERROR(INDEX(Cleanup_Rules!$E$6:$E$60,MATCH(TRIM(LOWER(Raw_Export!E514)),Cleanup_Rules!$D$6:$D$60,0)),"UNMAPPED"))</f>
        <v/>
      </c>
      <c r="F514" s="0" t="str">
        <f aca="false">IF(A514="","",IFERROR(INDEX(Cleanup_Rules!$H$6:$H$60,MATCH(TRIM(LOWER(Raw_Export!F514)),Cleanup_Rules!$G$6:$G$60,0)),"UNMAPPED"))</f>
        <v/>
      </c>
      <c r="G514" s="0" t="str">
        <f aca="false">IF(A514="","",IFERROR(INDEX(Cleanup_Rules!$K$6:$K$60,MATCH(TRIM(LOWER(Raw_Export!G514)),Cleanup_Rules!$J$6:$J$60,0)),"UNMAPPED"))</f>
        <v/>
      </c>
      <c r="H514" s="0" t="str">
        <f aca="false">IF(A514="","",IFERROR(INDEX(Cleanup_Rules!$N$6:$N$60,MATCH(TRIM(LOWER(Raw_Export!H514)),Cleanup_Rules!$M$6:$M$60,0)),"UNMAPPED"))</f>
        <v/>
      </c>
      <c r="I514" s="35" t="str">
        <f aca="false">IF(OR(A514="",Raw_Export!I514=""),"",Raw_Export!I514)</f>
        <v/>
      </c>
      <c r="J514" s="37" t="str">
        <f aca="false">IF(A514="","",IF(Raw_Export!J514="",0,IF(ISNUMBER(Raw_Export!J514),Raw_Export!J514,VALUE(SUBSTITUTE(SUBSTITUTE(Raw_Export!J514,"$",""),",","")))))</f>
        <v/>
      </c>
      <c r="K514" s="0" t="str">
        <f aca="false">IF(A514="","",IF(COUNTIF($A$6:A514,A514)&gt;1,"Duplicate",""))</f>
        <v/>
      </c>
      <c r="L514" s="0" t="str">
        <f aca="false">IF(A514="","",IF(AND(H514="Completed",I514=""),"No completion date",IF(AND(I514&lt;&gt;"",I514&lt;B514),"Completed before created","")))</f>
        <v/>
      </c>
      <c r="M514" s="0" t="str">
        <f aca="false">IF(A514="","",IF(K514="Duplicate","No","Yes"))</f>
        <v/>
      </c>
      <c r="N514" s="0" t="str">
        <f aca="false">IF(OR(A514="",H514&lt;&gt;"Completed",L514&lt;&gt;""),"",I514-B514)</f>
        <v/>
      </c>
      <c r="O514" s="0" t="str">
        <f aca="false">IF(A514="","",IFERROR(INDEX(Cleanup_Rules!$Q$6:$Q$8,MATCH(F514,Cleanup_Rules!$P$6:$P$8,0)),""))</f>
        <v/>
      </c>
      <c r="P514" s="0" t="str">
        <f aca="false">IF(OR(N514="",O514=""),"",IF(N514&lt;=O514,"Yes","No"))</f>
        <v/>
      </c>
      <c r="Q514" s="0" t="str">
        <f aca="false">IF(A514="","",MID(IF(NOT(EXACT(TRIM(Raw_Export!C514),D514))," · property","")&amp;IF(NOT(EXACT(TRIM(Raw_Export!E514),E514))," · category","")&amp;IF(NOT(EXACT(TRIM(Raw_Export!F514),F514))," · priority","")&amp;IF(NOT(EXACT(TRIM(Raw_Export!G514),G514))," · vendor","")&amp;IF(NOT(EXACT(TRIM(Raw_Export!H514),H514))," · status","")&amp;IF(ISTEXT(Raw_Export!J514)," · cost was text",""),4,200))</f>
        <v/>
      </c>
      <c r="R514" s="0" t="str">
        <f aca="false">IF(A514="","",IF(OR(LEN(Q514)&gt;0,K514&lt;&gt;"",L514&lt;&gt;""),1,0))</f>
        <v/>
      </c>
    </row>
    <row r="515" customFormat="false" ht="15" hidden="false" customHeight="false" outlineLevel="0" collapsed="false">
      <c r="A515" s="0" t="str">
        <f aca="false">IF(Raw_Export!A515="","",Raw_Export!A515)</f>
        <v/>
      </c>
      <c r="B515" s="35" t="str">
        <f aca="false">IF(A515="","",Raw_Export!B515)</f>
        <v/>
      </c>
      <c r="C515" s="36" t="str">
        <f aca="false">IF(A515="","",DATE(YEAR(B515),MONTH(B515),1))</f>
        <v/>
      </c>
      <c r="D515" s="0" t="str">
        <f aca="false">IF(A515="","",IFERROR(INDEX(Cleanup_Rules!$B$6:$B$60,MATCH(TRIM(LOWER(Raw_Export!C515)),Cleanup_Rules!$A$6:$A$60,0)),"UNMAPPED"))</f>
        <v/>
      </c>
      <c r="E515" s="0" t="str">
        <f aca="false">IF(A515="","",IFERROR(INDEX(Cleanup_Rules!$E$6:$E$60,MATCH(TRIM(LOWER(Raw_Export!E515)),Cleanup_Rules!$D$6:$D$60,0)),"UNMAPPED"))</f>
        <v/>
      </c>
      <c r="F515" s="0" t="str">
        <f aca="false">IF(A515="","",IFERROR(INDEX(Cleanup_Rules!$H$6:$H$60,MATCH(TRIM(LOWER(Raw_Export!F515)),Cleanup_Rules!$G$6:$G$60,0)),"UNMAPPED"))</f>
        <v/>
      </c>
      <c r="G515" s="0" t="str">
        <f aca="false">IF(A515="","",IFERROR(INDEX(Cleanup_Rules!$K$6:$K$60,MATCH(TRIM(LOWER(Raw_Export!G515)),Cleanup_Rules!$J$6:$J$60,0)),"UNMAPPED"))</f>
        <v/>
      </c>
      <c r="H515" s="0" t="str">
        <f aca="false">IF(A515="","",IFERROR(INDEX(Cleanup_Rules!$N$6:$N$60,MATCH(TRIM(LOWER(Raw_Export!H515)),Cleanup_Rules!$M$6:$M$60,0)),"UNMAPPED"))</f>
        <v/>
      </c>
      <c r="I515" s="35" t="str">
        <f aca="false">IF(OR(A515="",Raw_Export!I515=""),"",Raw_Export!I515)</f>
        <v/>
      </c>
      <c r="J515" s="37" t="str">
        <f aca="false">IF(A515="","",IF(Raw_Export!J515="",0,IF(ISNUMBER(Raw_Export!J515),Raw_Export!J515,VALUE(SUBSTITUTE(SUBSTITUTE(Raw_Export!J515,"$",""),",","")))))</f>
        <v/>
      </c>
      <c r="K515" s="0" t="str">
        <f aca="false">IF(A515="","",IF(COUNTIF($A$6:A515,A515)&gt;1,"Duplicate",""))</f>
        <v/>
      </c>
      <c r="L515" s="0" t="str">
        <f aca="false">IF(A515="","",IF(AND(H515="Completed",I515=""),"No completion date",IF(AND(I515&lt;&gt;"",I515&lt;B515),"Completed before created","")))</f>
        <v/>
      </c>
      <c r="M515" s="0" t="str">
        <f aca="false">IF(A515="","",IF(K515="Duplicate","No","Yes"))</f>
        <v/>
      </c>
      <c r="N515" s="0" t="str">
        <f aca="false">IF(OR(A515="",H515&lt;&gt;"Completed",L515&lt;&gt;""),"",I515-B515)</f>
        <v/>
      </c>
      <c r="O515" s="0" t="str">
        <f aca="false">IF(A515="","",IFERROR(INDEX(Cleanup_Rules!$Q$6:$Q$8,MATCH(F515,Cleanup_Rules!$P$6:$P$8,0)),""))</f>
        <v/>
      </c>
      <c r="P515" s="0" t="str">
        <f aca="false">IF(OR(N515="",O515=""),"",IF(N515&lt;=O515,"Yes","No"))</f>
        <v/>
      </c>
      <c r="Q515" s="0" t="str">
        <f aca="false">IF(A515="","",MID(IF(NOT(EXACT(TRIM(Raw_Export!C515),D515))," · property","")&amp;IF(NOT(EXACT(TRIM(Raw_Export!E515),E515))," · category","")&amp;IF(NOT(EXACT(TRIM(Raw_Export!F515),F515))," · priority","")&amp;IF(NOT(EXACT(TRIM(Raw_Export!G515),G515))," · vendor","")&amp;IF(NOT(EXACT(TRIM(Raw_Export!H515),H515))," · status","")&amp;IF(ISTEXT(Raw_Export!J515)," · cost was text",""),4,200))</f>
        <v/>
      </c>
      <c r="R515" s="0" t="str">
        <f aca="false">IF(A515="","",IF(OR(LEN(Q515)&gt;0,K515&lt;&gt;"",L515&lt;&gt;""),1,0))</f>
        <v/>
      </c>
    </row>
    <row r="516" customFormat="false" ht="15" hidden="false" customHeight="false" outlineLevel="0" collapsed="false">
      <c r="A516" s="0" t="str">
        <f aca="false">IF(Raw_Export!A516="","",Raw_Export!A516)</f>
        <v/>
      </c>
      <c r="B516" s="35" t="str">
        <f aca="false">IF(A516="","",Raw_Export!B516)</f>
        <v/>
      </c>
      <c r="C516" s="36" t="str">
        <f aca="false">IF(A516="","",DATE(YEAR(B516),MONTH(B516),1))</f>
        <v/>
      </c>
      <c r="D516" s="0" t="str">
        <f aca="false">IF(A516="","",IFERROR(INDEX(Cleanup_Rules!$B$6:$B$60,MATCH(TRIM(LOWER(Raw_Export!C516)),Cleanup_Rules!$A$6:$A$60,0)),"UNMAPPED"))</f>
        <v/>
      </c>
      <c r="E516" s="0" t="str">
        <f aca="false">IF(A516="","",IFERROR(INDEX(Cleanup_Rules!$E$6:$E$60,MATCH(TRIM(LOWER(Raw_Export!E516)),Cleanup_Rules!$D$6:$D$60,0)),"UNMAPPED"))</f>
        <v/>
      </c>
      <c r="F516" s="0" t="str">
        <f aca="false">IF(A516="","",IFERROR(INDEX(Cleanup_Rules!$H$6:$H$60,MATCH(TRIM(LOWER(Raw_Export!F516)),Cleanup_Rules!$G$6:$G$60,0)),"UNMAPPED"))</f>
        <v/>
      </c>
      <c r="G516" s="0" t="str">
        <f aca="false">IF(A516="","",IFERROR(INDEX(Cleanup_Rules!$K$6:$K$60,MATCH(TRIM(LOWER(Raw_Export!G516)),Cleanup_Rules!$J$6:$J$60,0)),"UNMAPPED"))</f>
        <v/>
      </c>
      <c r="H516" s="0" t="str">
        <f aca="false">IF(A516="","",IFERROR(INDEX(Cleanup_Rules!$N$6:$N$60,MATCH(TRIM(LOWER(Raw_Export!H516)),Cleanup_Rules!$M$6:$M$60,0)),"UNMAPPED"))</f>
        <v/>
      </c>
      <c r="I516" s="35" t="str">
        <f aca="false">IF(OR(A516="",Raw_Export!I516=""),"",Raw_Export!I516)</f>
        <v/>
      </c>
      <c r="J516" s="37" t="str">
        <f aca="false">IF(A516="","",IF(Raw_Export!J516="",0,IF(ISNUMBER(Raw_Export!J516),Raw_Export!J516,VALUE(SUBSTITUTE(SUBSTITUTE(Raw_Export!J516,"$",""),",","")))))</f>
        <v/>
      </c>
      <c r="K516" s="0" t="str">
        <f aca="false">IF(A516="","",IF(COUNTIF($A$6:A516,A516)&gt;1,"Duplicate",""))</f>
        <v/>
      </c>
      <c r="L516" s="0" t="str">
        <f aca="false">IF(A516="","",IF(AND(H516="Completed",I516=""),"No completion date",IF(AND(I516&lt;&gt;"",I516&lt;B516),"Completed before created","")))</f>
        <v/>
      </c>
      <c r="M516" s="0" t="str">
        <f aca="false">IF(A516="","",IF(K516="Duplicate","No","Yes"))</f>
        <v/>
      </c>
      <c r="N516" s="0" t="str">
        <f aca="false">IF(OR(A516="",H516&lt;&gt;"Completed",L516&lt;&gt;""),"",I516-B516)</f>
        <v/>
      </c>
      <c r="O516" s="0" t="str">
        <f aca="false">IF(A516="","",IFERROR(INDEX(Cleanup_Rules!$Q$6:$Q$8,MATCH(F516,Cleanup_Rules!$P$6:$P$8,0)),""))</f>
        <v/>
      </c>
      <c r="P516" s="0" t="str">
        <f aca="false">IF(OR(N516="",O516=""),"",IF(N516&lt;=O516,"Yes","No"))</f>
        <v/>
      </c>
      <c r="Q516" s="0" t="str">
        <f aca="false">IF(A516="","",MID(IF(NOT(EXACT(TRIM(Raw_Export!C516),D516))," · property","")&amp;IF(NOT(EXACT(TRIM(Raw_Export!E516),E516))," · category","")&amp;IF(NOT(EXACT(TRIM(Raw_Export!F516),F516))," · priority","")&amp;IF(NOT(EXACT(TRIM(Raw_Export!G516),G516))," · vendor","")&amp;IF(NOT(EXACT(TRIM(Raw_Export!H516),H516))," · status","")&amp;IF(ISTEXT(Raw_Export!J516)," · cost was text",""),4,200))</f>
        <v/>
      </c>
      <c r="R516" s="0" t="str">
        <f aca="false">IF(A516="","",IF(OR(LEN(Q516)&gt;0,K516&lt;&gt;"",L516&lt;&gt;""),1,0))</f>
        <v/>
      </c>
    </row>
    <row r="517" customFormat="false" ht="15" hidden="false" customHeight="false" outlineLevel="0" collapsed="false">
      <c r="A517" s="0" t="str">
        <f aca="false">IF(Raw_Export!A517="","",Raw_Export!A517)</f>
        <v/>
      </c>
      <c r="B517" s="35" t="str">
        <f aca="false">IF(A517="","",Raw_Export!B517)</f>
        <v/>
      </c>
      <c r="C517" s="36" t="str">
        <f aca="false">IF(A517="","",DATE(YEAR(B517),MONTH(B517),1))</f>
        <v/>
      </c>
      <c r="D517" s="0" t="str">
        <f aca="false">IF(A517="","",IFERROR(INDEX(Cleanup_Rules!$B$6:$B$60,MATCH(TRIM(LOWER(Raw_Export!C517)),Cleanup_Rules!$A$6:$A$60,0)),"UNMAPPED"))</f>
        <v/>
      </c>
      <c r="E517" s="0" t="str">
        <f aca="false">IF(A517="","",IFERROR(INDEX(Cleanup_Rules!$E$6:$E$60,MATCH(TRIM(LOWER(Raw_Export!E517)),Cleanup_Rules!$D$6:$D$60,0)),"UNMAPPED"))</f>
        <v/>
      </c>
      <c r="F517" s="0" t="str">
        <f aca="false">IF(A517="","",IFERROR(INDEX(Cleanup_Rules!$H$6:$H$60,MATCH(TRIM(LOWER(Raw_Export!F517)),Cleanup_Rules!$G$6:$G$60,0)),"UNMAPPED"))</f>
        <v/>
      </c>
      <c r="G517" s="0" t="str">
        <f aca="false">IF(A517="","",IFERROR(INDEX(Cleanup_Rules!$K$6:$K$60,MATCH(TRIM(LOWER(Raw_Export!G517)),Cleanup_Rules!$J$6:$J$60,0)),"UNMAPPED"))</f>
        <v/>
      </c>
      <c r="H517" s="0" t="str">
        <f aca="false">IF(A517="","",IFERROR(INDEX(Cleanup_Rules!$N$6:$N$60,MATCH(TRIM(LOWER(Raw_Export!H517)),Cleanup_Rules!$M$6:$M$60,0)),"UNMAPPED"))</f>
        <v/>
      </c>
      <c r="I517" s="35" t="str">
        <f aca="false">IF(OR(A517="",Raw_Export!I517=""),"",Raw_Export!I517)</f>
        <v/>
      </c>
      <c r="J517" s="37" t="str">
        <f aca="false">IF(A517="","",IF(Raw_Export!J517="",0,IF(ISNUMBER(Raw_Export!J517),Raw_Export!J517,VALUE(SUBSTITUTE(SUBSTITUTE(Raw_Export!J517,"$",""),",","")))))</f>
        <v/>
      </c>
      <c r="K517" s="0" t="str">
        <f aca="false">IF(A517="","",IF(COUNTIF($A$6:A517,A517)&gt;1,"Duplicate",""))</f>
        <v/>
      </c>
      <c r="L517" s="0" t="str">
        <f aca="false">IF(A517="","",IF(AND(H517="Completed",I517=""),"No completion date",IF(AND(I517&lt;&gt;"",I517&lt;B517),"Completed before created","")))</f>
        <v/>
      </c>
      <c r="M517" s="0" t="str">
        <f aca="false">IF(A517="","",IF(K517="Duplicate","No","Yes"))</f>
        <v/>
      </c>
      <c r="N517" s="0" t="str">
        <f aca="false">IF(OR(A517="",H517&lt;&gt;"Completed",L517&lt;&gt;""),"",I517-B517)</f>
        <v/>
      </c>
      <c r="O517" s="0" t="str">
        <f aca="false">IF(A517="","",IFERROR(INDEX(Cleanup_Rules!$Q$6:$Q$8,MATCH(F517,Cleanup_Rules!$P$6:$P$8,0)),""))</f>
        <v/>
      </c>
      <c r="P517" s="0" t="str">
        <f aca="false">IF(OR(N517="",O517=""),"",IF(N517&lt;=O517,"Yes","No"))</f>
        <v/>
      </c>
      <c r="Q517" s="0" t="str">
        <f aca="false">IF(A517="","",MID(IF(NOT(EXACT(TRIM(Raw_Export!C517),D517))," · property","")&amp;IF(NOT(EXACT(TRIM(Raw_Export!E517),E517))," · category","")&amp;IF(NOT(EXACT(TRIM(Raw_Export!F517),F517))," · priority","")&amp;IF(NOT(EXACT(TRIM(Raw_Export!G517),G517))," · vendor","")&amp;IF(NOT(EXACT(TRIM(Raw_Export!H517),H517))," · status","")&amp;IF(ISTEXT(Raw_Export!J517)," · cost was text",""),4,200))</f>
        <v/>
      </c>
      <c r="R517" s="0" t="str">
        <f aca="false">IF(A517="","",IF(OR(LEN(Q517)&gt;0,K517&lt;&gt;"",L517&lt;&gt;""),1,0))</f>
        <v/>
      </c>
    </row>
    <row r="518" customFormat="false" ht="15" hidden="false" customHeight="false" outlineLevel="0" collapsed="false">
      <c r="A518" s="0" t="str">
        <f aca="false">IF(Raw_Export!A518="","",Raw_Export!A518)</f>
        <v/>
      </c>
      <c r="B518" s="35" t="str">
        <f aca="false">IF(A518="","",Raw_Export!B518)</f>
        <v/>
      </c>
      <c r="C518" s="36" t="str">
        <f aca="false">IF(A518="","",DATE(YEAR(B518),MONTH(B518),1))</f>
        <v/>
      </c>
      <c r="D518" s="0" t="str">
        <f aca="false">IF(A518="","",IFERROR(INDEX(Cleanup_Rules!$B$6:$B$60,MATCH(TRIM(LOWER(Raw_Export!C518)),Cleanup_Rules!$A$6:$A$60,0)),"UNMAPPED"))</f>
        <v/>
      </c>
      <c r="E518" s="0" t="str">
        <f aca="false">IF(A518="","",IFERROR(INDEX(Cleanup_Rules!$E$6:$E$60,MATCH(TRIM(LOWER(Raw_Export!E518)),Cleanup_Rules!$D$6:$D$60,0)),"UNMAPPED"))</f>
        <v/>
      </c>
      <c r="F518" s="0" t="str">
        <f aca="false">IF(A518="","",IFERROR(INDEX(Cleanup_Rules!$H$6:$H$60,MATCH(TRIM(LOWER(Raw_Export!F518)),Cleanup_Rules!$G$6:$G$60,0)),"UNMAPPED"))</f>
        <v/>
      </c>
      <c r="G518" s="0" t="str">
        <f aca="false">IF(A518="","",IFERROR(INDEX(Cleanup_Rules!$K$6:$K$60,MATCH(TRIM(LOWER(Raw_Export!G518)),Cleanup_Rules!$J$6:$J$60,0)),"UNMAPPED"))</f>
        <v/>
      </c>
      <c r="H518" s="0" t="str">
        <f aca="false">IF(A518="","",IFERROR(INDEX(Cleanup_Rules!$N$6:$N$60,MATCH(TRIM(LOWER(Raw_Export!H518)),Cleanup_Rules!$M$6:$M$60,0)),"UNMAPPED"))</f>
        <v/>
      </c>
      <c r="I518" s="35" t="str">
        <f aca="false">IF(OR(A518="",Raw_Export!I518=""),"",Raw_Export!I518)</f>
        <v/>
      </c>
      <c r="J518" s="37" t="str">
        <f aca="false">IF(A518="","",IF(Raw_Export!J518="",0,IF(ISNUMBER(Raw_Export!J518),Raw_Export!J518,VALUE(SUBSTITUTE(SUBSTITUTE(Raw_Export!J518,"$",""),",","")))))</f>
        <v/>
      </c>
      <c r="K518" s="0" t="str">
        <f aca="false">IF(A518="","",IF(COUNTIF($A$6:A518,A518)&gt;1,"Duplicate",""))</f>
        <v/>
      </c>
      <c r="L518" s="0" t="str">
        <f aca="false">IF(A518="","",IF(AND(H518="Completed",I518=""),"No completion date",IF(AND(I518&lt;&gt;"",I518&lt;B518),"Completed before created","")))</f>
        <v/>
      </c>
      <c r="M518" s="0" t="str">
        <f aca="false">IF(A518="","",IF(K518="Duplicate","No","Yes"))</f>
        <v/>
      </c>
      <c r="N518" s="0" t="str">
        <f aca="false">IF(OR(A518="",H518&lt;&gt;"Completed",L518&lt;&gt;""),"",I518-B518)</f>
        <v/>
      </c>
      <c r="O518" s="0" t="str">
        <f aca="false">IF(A518="","",IFERROR(INDEX(Cleanup_Rules!$Q$6:$Q$8,MATCH(F518,Cleanup_Rules!$P$6:$P$8,0)),""))</f>
        <v/>
      </c>
      <c r="P518" s="0" t="str">
        <f aca="false">IF(OR(N518="",O518=""),"",IF(N518&lt;=O518,"Yes","No"))</f>
        <v/>
      </c>
      <c r="Q518" s="0" t="str">
        <f aca="false">IF(A518="","",MID(IF(NOT(EXACT(TRIM(Raw_Export!C518),D518))," · property","")&amp;IF(NOT(EXACT(TRIM(Raw_Export!E518),E518))," · category","")&amp;IF(NOT(EXACT(TRIM(Raw_Export!F518),F518))," · priority","")&amp;IF(NOT(EXACT(TRIM(Raw_Export!G518),G518))," · vendor","")&amp;IF(NOT(EXACT(TRIM(Raw_Export!H518),H518))," · status","")&amp;IF(ISTEXT(Raw_Export!J518)," · cost was text",""),4,200))</f>
        <v/>
      </c>
      <c r="R518" s="0" t="str">
        <f aca="false">IF(A518="","",IF(OR(LEN(Q518)&gt;0,K518&lt;&gt;"",L518&lt;&gt;""),1,0))</f>
        <v/>
      </c>
    </row>
    <row r="519" customFormat="false" ht="15" hidden="false" customHeight="false" outlineLevel="0" collapsed="false">
      <c r="A519" s="0" t="str">
        <f aca="false">IF(Raw_Export!A519="","",Raw_Export!A519)</f>
        <v/>
      </c>
      <c r="B519" s="35" t="str">
        <f aca="false">IF(A519="","",Raw_Export!B519)</f>
        <v/>
      </c>
      <c r="C519" s="36" t="str">
        <f aca="false">IF(A519="","",DATE(YEAR(B519),MONTH(B519),1))</f>
        <v/>
      </c>
      <c r="D519" s="0" t="str">
        <f aca="false">IF(A519="","",IFERROR(INDEX(Cleanup_Rules!$B$6:$B$60,MATCH(TRIM(LOWER(Raw_Export!C519)),Cleanup_Rules!$A$6:$A$60,0)),"UNMAPPED"))</f>
        <v/>
      </c>
      <c r="E519" s="0" t="str">
        <f aca="false">IF(A519="","",IFERROR(INDEX(Cleanup_Rules!$E$6:$E$60,MATCH(TRIM(LOWER(Raw_Export!E519)),Cleanup_Rules!$D$6:$D$60,0)),"UNMAPPED"))</f>
        <v/>
      </c>
      <c r="F519" s="0" t="str">
        <f aca="false">IF(A519="","",IFERROR(INDEX(Cleanup_Rules!$H$6:$H$60,MATCH(TRIM(LOWER(Raw_Export!F519)),Cleanup_Rules!$G$6:$G$60,0)),"UNMAPPED"))</f>
        <v/>
      </c>
      <c r="G519" s="0" t="str">
        <f aca="false">IF(A519="","",IFERROR(INDEX(Cleanup_Rules!$K$6:$K$60,MATCH(TRIM(LOWER(Raw_Export!G519)),Cleanup_Rules!$J$6:$J$60,0)),"UNMAPPED"))</f>
        <v/>
      </c>
      <c r="H519" s="0" t="str">
        <f aca="false">IF(A519="","",IFERROR(INDEX(Cleanup_Rules!$N$6:$N$60,MATCH(TRIM(LOWER(Raw_Export!H519)),Cleanup_Rules!$M$6:$M$60,0)),"UNMAPPED"))</f>
        <v/>
      </c>
      <c r="I519" s="35" t="str">
        <f aca="false">IF(OR(A519="",Raw_Export!I519=""),"",Raw_Export!I519)</f>
        <v/>
      </c>
      <c r="J519" s="37" t="str">
        <f aca="false">IF(A519="","",IF(Raw_Export!J519="",0,IF(ISNUMBER(Raw_Export!J519),Raw_Export!J519,VALUE(SUBSTITUTE(SUBSTITUTE(Raw_Export!J519,"$",""),",","")))))</f>
        <v/>
      </c>
      <c r="K519" s="0" t="str">
        <f aca="false">IF(A519="","",IF(COUNTIF($A$6:A519,A519)&gt;1,"Duplicate",""))</f>
        <v/>
      </c>
      <c r="L519" s="0" t="str">
        <f aca="false">IF(A519="","",IF(AND(H519="Completed",I519=""),"No completion date",IF(AND(I519&lt;&gt;"",I519&lt;B519),"Completed before created","")))</f>
        <v/>
      </c>
      <c r="M519" s="0" t="str">
        <f aca="false">IF(A519="","",IF(K519="Duplicate","No","Yes"))</f>
        <v/>
      </c>
      <c r="N519" s="0" t="str">
        <f aca="false">IF(OR(A519="",H519&lt;&gt;"Completed",L519&lt;&gt;""),"",I519-B519)</f>
        <v/>
      </c>
      <c r="O519" s="0" t="str">
        <f aca="false">IF(A519="","",IFERROR(INDEX(Cleanup_Rules!$Q$6:$Q$8,MATCH(F519,Cleanup_Rules!$P$6:$P$8,0)),""))</f>
        <v/>
      </c>
      <c r="P519" s="0" t="str">
        <f aca="false">IF(OR(N519="",O519=""),"",IF(N519&lt;=O519,"Yes","No"))</f>
        <v/>
      </c>
      <c r="Q519" s="0" t="str">
        <f aca="false">IF(A519="","",MID(IF(NOT(EXACT(TRIM(Raw_Export!C519),D519))," · property","")&amp;IF(NOT(EXACT(TRIM(Raw_Export!E519),E519))," · category","")&amp;IF(NOT(EXACT(TRIM(Raw_Export!F519),F519))," · priority","")&amp;IF(NOT(EXACT(TRIM(Raw_Export!G519),G519))," · vendor","")&amp;IF(NOT(EXACT(TRIM(Raw_Export!H519),H519))," · status","")&amp;IF(ISTEXT(Raw_Export!J519)," · cost was text",""),4,200))</f>
        <v/>
      </c>
      <c r="R519" s="0" t="str">
        <f aca="false">IF(A519="","",IF(OR(LEN(Q519)&gt;0,K519&lt;&gt;"",L519&lt;&gt;""),1,0))</f>
        <v/>
      </c>
    </row>
    <row r="520" customFormat="false" ht="15" hidden="false" customHeight="false" outlineLevel="0" collapsed="false">
      <c r="A520" s="0" t="str">
        <f aca="false">IF(Raw_Export!A520="","",Raw_Export!A520)</f>
        <v/>
      </c>
      <c r="B520" s="35" t="str">
        <f aca="false">IF(A520="","",Raw_Export!B520)</f>
        <v/>
      </c>
      <c r="C520" s="36" t="str">
        <f aca="false">IF(A520="","",DATE(YEAR(B520),MONTH(B520),1))</f>
        <v/>
      </c>
      <c r="D520" s="0" t="str">
        <f aca="false">IF(A520="","",IFERROR(INDEX(Cleanup_Rules!$B$6:$B$60,MATCH(TRIM(LOWER(Raw_Export!C520)),Cleanup_Rules!$A$6:$A$60,0)),"UNMAPPED"))</f>
        <v/>
      </c>
      <c r="E520" s="0" t="str">
        <f aca="false">IF(A520="","",IFERROR(INDEX(Cleanup_Rules!$E$6:$E$60,MATCH(TRIM(LOWER(Raw_Export!E520)),Cleanup_Rules!$D$6:$D$60,0)),"UNMAPPED"))</f>
        <v/>
      </c>
      <c r="F520" s="0" t="str">
        <f aca="false">IF(A520="","",IFERROR(INDEX(Cleanup_Rules!$H$6:$H$60,MATCH(TRIM(LOWER(Raw_Export!F520)),Cleanup_Rules!$G$6:$G$60,0)),"UNMAPPED"))</f>
        <v/>
      </c>
      <c r="G520" s="0" t="str">
        <f aca="false">IF(A520="","",IFERROR(INDEX(Cleanup_Rules!$K$6:$K$60,MATCH(TRIM(LOWER(Raw_Export!G520)),Cleanup_Rules!$J$6:$J$60,0)),"UNMAPPED"))</f>
        <v/>
      </c>
      <c r="H520" s="0" t="str">
        <f aca="false">IF(A520="","",IFERROR(INDEX(Cleanup_Rules!$N$6:$N$60,MATCH(TRIM(LOWER(Raw_Export!H520)),Cleanup_Rules!$M$6:$M$60,0)),"UNMAPPED"))</f>
        <v/>
      </c>
      <c r="I520" s="35" t="str">
        <f aca="false">IF(OR(A520="",Raw_Export!I520=""),"",Raw_Export!I520)</f>
        <v/>
      </c>
      <c r="J520" s="37" t="str">
        <f aca="false">IF(A520="","",IF(Raw_Export!J520="",0,IF(ISNUMBER(Raw_Export!J520),Raw_Export!J520,VALUE(SUBSTITUTE(SUBSTITUTE(Raw_Export!J520,"$",""),",","")))))</f>
        <v/>
      </c>
      <c r="K520" s="0" t="str">
        <f aca="false">IF(A520="","",IF(COUNTIF($A$6:A520,A520)&gt;1,"Duplicate",""))</f>
        <v/>
      </c>
      <c r="L520" s="0" t="str">
        <f aca="false">IF(A520="","",IF(AND(H520="Completed",I520=""),"No completion date",IF(AND(I520&lt;&gt;"",I520&lt;B520),"Completed before created","")))</f>
        <v/>
      </c>
      <c r="M520" s="0" t="str">
        <f aca="false">IF(A520="","",IF(K520="Duplicate","No","Yes"))</f>
        <v/>
      </c>
      <c r="N520" s="0" t="str">
        <f aca="false">IF(OR(A520="",H520&lt;&gt;"Completed",L520&lt;&gt;""),"",I520-B520)</f>
        <v/>
      </c>
      <c r="O520" s="0" t="str">
        <f aca="false">IF(A520="","",IFERROR(INDEX(Cleanup_Rules!$Q$6:$Q$8,MATCH(F520,Cleanup_Rules!$P$6:$P$8,0)),""))</f>
        <v/>
      </c>
      <c r="P520" s="0" t="str">
        <f aca="false">IF(OR(N520="",O520=""),"",IF(N520&lt;=O520,"Yes","No"))</f>
        <v/>
      </c>
      <c r="Q520" s="0" t="str">
        <f aca="false">IF(A520="","",MID(IF(NOT(EXACT(TRIM(Raw_Export!C520),D520))," · property","")&amp;IF(NOT(EXACT(TRIM(Raw_Export!E520),E520))," · category","")&amp;IF(NOT(EXACT(TRIM(Raw_Export!F520),F520))," · priority","")&amp;IF(NOT(EXACT(TRIM(Raw_Export!G520),G520))," · vendor","")&amp;IF(NOT(EXACT(TRIM(Raw_Export!H520),H520))," · status","")&amp;IF(ISTEXT(Raw_Export!J520)," · cost was text",""),4,200))</f>
        <v/>
      </c>
      <c r="R520" s="0" t="str">
        <f aca="false">IF(A520="","",IF(OR(LEN(Q520)&gt;0,K520&lt;&gt;"",L520&lt;&gt;""),1,0))</f>
        <v/>
      </c>
    </row>
    <row r="521" customFormat="false" ht="15" hidden="false" customHeight="false" outlineLevel="0" collapsed="false">
      <c r="A521" s="0" t="str">
        <f aca="false">IF(Raw_Export!A521="","",Raw_Export!A521)</f>
        <v/>
      </c>
      <c r="B521" s="35" t="str">
        <f aca="false">IF(A521="","",Raw_Export!B521)</f>
        <v/>
      </c>
      <c r="C521" s="36" t="str">
        <f aca="false">IF(A521="","",DATE(YEAR(B521),MONTH(B521),1))</f>
        <v/>
      </c>
      <c r="D521" s="0" t="str">
        <f aca="false">IF(A521="","",IFERROR(INDEX(Cleanup_Rules!$B$6:$B$60,MATCH(TRIM(LOWER(Raw_Export!C521)),Cleanup_Rules!$A$6:$A$60,0)),"UNMAPPED"))</f>
        <v/>
      </c>
      <c r="E521" s="0" t="str">
        <f aca="false">IF(A521="","",IFERROR(INDEX(Cleanup_Rules!$E$6:$E$60,MATCH(TRIM(LOWER(Raw_Export!E521)),Cleanup_Rules!$D$6:$D$60,0)),"UNMAPPED"))</f>
        <v/>
      </c>
      <c r="F521" s="0" t="str">
        <f aca="false">IF(A521="","",IFERROR(INDEX(Cleanup_Rules!$H$6:$H$60,MATCH(TRIM(LOWER(Raw_Export!F521)),Cleanup_Rules!$G$6:$G$60,0)),"UNMAPPED"))</f>
        <v/>
      </c>
      <c r="G521" s="0" t="str">
        <f aca="false">IF(A521="","",IFERROR(INDEX(Cleanup_Rules!$K$6:$K$60,MATCH(TRIM(LOWER(Raw_Export!G521)),Cleanup_Rules!$J$6:$J$60,0)),"UNMAPPED"))</f>
        <v/>
      </c>
      <c r="H521" s="0" t="str">
        <f aca="false">IF(A521="","",IFERROR(INDEX(Cleanup_Rules!$N$6:$N$60,MATCH(TRIM(LOWER(Raw_Export!H521)),Cleanup_Rules!$M$6:$M$60,0)),"UNMAPPED"))</f>
        <v/>
      </c>
      <c r="I521" s="35" t="str">
        <f aca="false">IF(OR(A521="",Raw_Export!I521=""),"",Raw_Export!I521)</f>
        <v/>
      </c>
      <c r="J521" s="37" t="str">
        <f aca="false">IF(A521="","",IF(Raw_Export!J521="",0,IF(ISNUMBER(Raw_Export!J521),Raw_Export!J521,VALUE(SUBSTITUTE(SUBSTITUTE(Raw_Export!J521,"$",""),",","")))))</f>
        <v/>
      </c>
      <c r="K521" s="0" t="str">
        <f aca="false">IF(A521="","",IF(COUNTIF($A$6:A521,A521)&gt;1,"Duplicate",""))</f>
        <v/>
      </c>
      <c r="L521" s="0" t="str">
        <f aca="false">IF(A521="","",IF(AND(H521="Completed",I521=""),"No completion date",IF(AND(I521&lt;&gt;"",I521&lt;B521),"Completed before created","")))</f>
        <v/>
      </c>
      <c r="M521" s="0" t="str">
        <f aca="false">IF(A521="","",IF(K521="Duplicate","No","Yes"))</f>
        <v/>
      </c>
      <c r="N521" s="0" t="str">
        <f aca="false">IF(OR(A521="",H521&lt;&gt;"Completed",L521&lt;&gt;""),"",I521-B521)</f>
        <v/>
      </c>
      <c r="O521" s="0" t="str">
        <f aca="false">IF(A521="","",IFERROR(INDEX(Cleanup_Rules!$Q$6:$Q$8,MATCH(F521,Cleanup_Rules!$P$6:$P$8,0)),""))</f>
        <v/>
      </c>
      <c r="P521" s="0" t="str">
        <f aca="false">IF(OR(N521="",O521=""),"",IF(N521&lt;=O521,"Yes","No"))</f>
        <v/>
      </c>
      <c r="Q521" s="0" t="str">
        <f aca="false">IF(A521="","",MID(IF(NOT(EXACT(TRIM(Raw_Export!C521),D521))," · property","")&amp;IF(NOT(EXACT(TRIM(Raw_Export!E521),E521))," · category","")&amp;IF(NOT(EXACT(TRIM(Raw_Export!F521),F521))," · priority","")&amp;IF(NOT(EXACT(TRIM(Raw_Export!G521),G521))," · vendor","")&amp;IF(NOT(EXACT(TRIM(Raw_Export!H521),H521))," · status","")&amp;IF(ISTEXT(Raw_Export!J521)," · cost was text",""),4,200))</f>
        <v/>
      </c>
      <c r="R521" s="0" t="str">
        <f aca="false">IF(A521="","",IF(OR(LEN(Q521)&gt;0,K521&lt;&gt;"",L521&lt;&gt;""),1,0))</f>
        <v/>
      </c>
    </row>
    <row r="522" customFormat="false" ht="15" hidden="false" customHeight="false" outlineLevel="0" collapsed="false">
      <c r="A522" s="0" t="str">
        <f aca="false">IF(Raw_Export!A522="","",Raw_Export!A522)</f>
        <v/>
      </c>
      <c r="B522" s="35" t="str">
        <f aca="false">IF(A522="","",Raw_Export!B522)</f>
        <v/>
      </c>
      <c r="C522" s="36" t="str">
        <f aca="false">IF(A522="","",DATE(YEAR(B522),MONTH(B522),1))</f>
        <v/>
      </c>
      <c r="D522" s="0" t="str">
        <f aca="false">IF(A522="","",IFERROR(INDEX(Cleanup_Rules!$B$6:$B$60,MATCH(TRIM(LOWER(Raw_Export!C522)),Cleanup_Rules!$A$6:$A$60,0)),"UNMAPPED"))</f>
        <v/>
      </c>
      <c r="E522" s="0" t="str">
        <f aca="false">IF(A522="","",IFERROR(INDEX(Cleanup_Rules!$E$6:$E$60,MATCH(TRIM(LOWER(Raw_Export!E522)),Cleanup_Rules!$D$6:$D$60,0)),"UNMAPPED"))</f>
        <v/>
      </c>
      <c r="F522" s="0" t="str">
        <f aca="false">IF(A522="","",IFERROR(INDEX(Cleanup_Rules!$H$6:$H$60,MATCH(TRIM(LOWER(Raw_Export!F522)),Cleanup_Rules!$G$6:$G$60,0)),"UNMAPPED"))</f>
        <v/>
      </c>
      <c r="G522" s="0" t="str">
        <f aca="false">IF(A522="","",IFERROR(INDEX(Cleanup_Rules!$K$6:$K$60,MATCH(TRIM(LOWER(Raw_Export!G522)),Cleanup_Rules!$J$6:$J$60,0)),"UNMAPPED"))</f>
        <v/>
      </c>
      <c r="H522" s="0" t="str">
        <f aca="false">IF(A522="","",IFERROR(INDEX(Cleanup_Rules!$N$6:$N$60,MATCH(TRIM(LOWER(Raw_Export!H522)),Cleanup_Rules!$M$6:$M$60,0)),"UNMAPPED"))</f>
        <v/>
      </c>
      <c r="I522" s="35" t="str">
        <f aca="false">IF(OR(A522="",Raw_Export!I522=""),"",Raw_Export!I522)</f>
        <v/>
      </c>
      <c r="J522" s="37" t="str">
        <f aca="false">IF(A522="","",IF(Raw_Export!J522="",0,IF(ISNUMBER(Raw_Export!J522),Raw_Export!J522,VALUE(SUBSTITUTE(SUBSTITUTE(Raw_Export!J522,"$",""),",","")))))</f>
        <v/>
      </c>
      <c r="K522" s="0" t="str">
        <f aca="false">IF(A522="","",IF(COUNTIF($A$6:A522,A522)&gt;1,"Duplicate",""))</f>
        <v/>
      </c>
      <c r="L522" s="0" t="str">
        <f aca="false">IF(A522="","",IF(AND(H522="Completed",I522=""),"No completion date",IF(AND(I522&lt;&gt;"",I522&lt;B522),"Completed before created","")))</f>
        <v/>
      </c>
      <c r="M522" s="0" t="str">
        <f aca="false">IF(A522="","",IF(K522="Duplicate","No","Yes"))</f>
        <v/>
      </c>
      <c r="N522" s="0" t="str">
        <f aca="false">IF(OR(A522="",H522&lt;&gt;"Completed",L522&lt;&gt;""),"",I522-B522)</f>
        <v/>
      </c>
      <c r="O522" s="0" t="str">
        <f aca="false">IF(A522="","",IFERROR(INDEX(Cleanup_Rules!$Q$6:$Q$8,MATCH(F522,Cleanup_Rules!$P$6:$P$8,0)),""))</f>
        <v/>
      </c>
      <c r="P522" s="0" t="str">
        <f aca="false">IF(OR(N522="",O522=""),"",IF(N522&lt;=O522,"Yes","No"))</f>
        <v/>
      </c>
      <c r="Q522" s="0" t="str">
        <f aca="false">IF(A522="","",MID(IF(NOT(EXACT(TRIM(Raw_Export!C522),D522))," · property","")&amp;IF(NOT(EXACT(TRIM(Raw_Export!E522),E522))," · category","")&amp;IF(NOT(EXACT(TRIM(Raw_Export!F522),F522))," · priority","")&amp;IF(NOT(EXACT(TRIM(Raw_Export!G522),G522))," · vendor","")&amp;IF(NOT(EXACT(TRIM(Raw_Export!H522),H522))," · status","")&amp;IF(ISTEXT(Raw_Export!J522)," · cost was text",""),4,200))</f>
        <v/>
      </c>
      <c r="R522" s="0" t="str">
        <f aca="false">IF(A522="","",IF(OR(LEN(Q522)&gt;0,K522&lt;&gt;"",L522&lt;&gt;""),1,0))</f>
        <v/>
      </c>
    </row>
    <row r="523" customFormat="false" ht="15" hidden="false" customHeight="false" outlineLevel="0" collapsed="false">
      <c r="A523" s="0" t="str">
        <f aca="false">IF(Raw_Export!A523="","",Raw_Export!A523)</f>
        <v/>
      </c>
      <c r="B523" s="35" t="str">
        <f aca="false">IF(A523="","",Raw_Export!B523)</f>
        <v/>
      </c>
      <c r="C523" s="36" t="str">
        <f aca="false">IF(A523="","",DATE(YEAR(B523),MONTH(B523),1))</f>
        <v/>
      </c>
      <c r="D523" s="0" t="str">
        <f aca="false">IF(A523="","",IFERROR(INDEX(Cleanup_Rules!$B$6:$B$60,MATCH(TRIM(LOWER(Raw_Export!C523)),Cleanup_Rules!$A$6:$A$60,0)),"UNMAPPED"))</f>
        <v/>
      </c>
      <c r="E523" s="0" t="str">
        <f aca="false">IF(A523="","",IFERROR(INDEX(Cleanup_Rules!$E$6:$E$60,MATCH(TRIM(LOWER(Raw_Export!E523)),Cleanup_Rules!$D$6:$D$60,0)),"UNMAPPED"))</f>
        <v/>
      </c>
      <c r="F523" s="0" t="str">
        <f aca="false">IF(A523="","",IFERROR(INDEX(Cleanup_Rules!$H$6:$H$60,MATCH(TRIM(LOWER(Raw_Export!F523)),Cleanup_Rules!$G$6:$G$60,0)),"UNMAPPED"))</f>
        <v/>
      </c>
      <c r="G523" s="0" t="str">
        <f aca="false">IF(A523="","",IFERROR(INDEX(Cleanup_Rules!$K$6:$K$60,MATCH(TRIM(LOWER(Raw_Export!G523)),Cleanup_Rules!$J$6:$J$60,0)),"UNMAPPED"))</f>
        <v/>
      </c>
      <c r="H523" s="0" t="str">
        <f aca="false">IF(A523="","",IFERROR(INDEX(Cleanup_Rules!$N$6:$N$60,MATCH(TRIM(LOWER(Raw_Export!H523)),Cleanup_Rules!$M$6:$M$60,0)),"UNMAPPED"))</f>
        <v/>
      </c>
      <c r="I523" s="35" t="str">
        <f aca="false">IF(OR(A523="",Raw_Export!I523=""),"",Raw_Export!I523)</f>
        <v/>
      </c>
      <c r="J523" s="37" t="str">
        <f aca="false">IF(A523="","",IF(Raw_Export!J523="",0,IF(ISNUMBER(Raw_Export!J523),Raw_Export!J523,VALUE(SUBSTITUTE(SUBSTITUTE(Raw_Export!J523,"$",""),",","")))))</f>
        <v/>
      </c>
      <c r="K523" s="0" t="str">
        <f aca="false">IF(A523="","",IF(COUNTIF($A$6:A523,A523)&gt;1,"Duplicate",""))</f>
        <v/>
      </c>
      <c r="L523" s="0" t="str">
        <f aca="false">IF(A523="","",IF(AND(H523="Completed",I523=""),"No completion date",IF(AND(I523&lt;&gt;"",I523&lt;B523),"Completed before created","")))</f>
        <v/>
      </c>
      <c r="M523" s="0" t="str">
        <f aca="false">IF(A523="","",IF(K523="Duplicate","No","Yes"))</f>
        <v/>
      </c>
      <c r="N523" s="0" t="str">
        <f aca="false">IF(OR(A523="",H523&lt;&gt;"Completed",L523&lt;&gt;""),"",I523-B523)</f>
        <v/>
      </c>
      <c r="O523" s="0" t="str">
        <f aca="false">IF(A523="","",IFERROR(INDEX(Cleanup_Rules!$Q$6:$Q$8,MATCH(F523,Cleanup_Rules!$P$6:$P$8,0)),""))</f>
        <v/>
      </c>
      <c r="P523" s="0" t="str">
        <f aca="false">IF(OR(N523="",O523=""),"",IF(N523&lt;=O523,"Yes","No"))</f>
        <v/>
      </c>
      <c r="Q523" s="0" t="str">
        <f aca="false">IF(A523="","",MID(IF(NOT(EXACT(TRIM(Raw_Export!C523),D523))," · property","")&amp;IF(NOT(EXACT(TRIM(Raw_Export!E523),E523))," · category","")&amp;IF(NOT(EXACT(TRIM(Raw_Export!F523),F523))," · priority","")&amp;IF(NOT(EXACT(TRIM(Raw_Export!G523),G523))," · vendor","")&amp;IF(NOT(EXACT(TRIM(Raw_Export!H523),H523))," · status","")&amp;IF(ISTEXT(Raw_Export!J523)," · cost was text",""),4,200))</f>
        <v/>
      </c>
      <c r="R523" s="0" t="str">
        <f aca="false">IF(A523="","",IF(OR(LEN(Q523)&gt;0,K523&lt;&gt;"",L523&lt;&gt;""),1,0))</f>
        <v/>
      </c>
    </row>
    <row r="524" customFormat="false" ht="15" hidden="false" customHeight="false" outlineLevel="0" collapsed="false">
      <c r="A524" s="0" t="str">
        <f aca="false">IF(Raw_Export!A524="","",Raw_Export!A524)</f>
        <v/>
      </c>
      <c r="B524" s="35" t="str">
        <f aca="false">IF(A524="","",Raw_Export!B524)</f>
        <v/>
      </c>
      <c r="C524" s="36" t="str">
        <f aca="false">IF(A524="","",DATE(YEAR(B524),MONTH(B524),1))</f>
        <v/>
      </c>
      <c r="D524" s="0" t="str">
        <f aca="false">IF(A524="","",IFERROR(INDEX(Cleanup_Rules!$B$6:$B$60,MATCH(TRIM(LOWER(Raw_Export!C524)),Cleanup_Rules!$A$6:$A$60,0)),"UNMAPPED"))</f>
        <v/>
      </c>
      <c r="E524" s="0" t="str">
        <f aca="false">IF(A524="","",IFERROR(INDEX(Cleanup_Rules!$E$6:$E$60,MATCH(TRIM(LOWER(Raw_Export!E524)),Cleanup_Rules!$D$6:$D$60,0)),"UNMAPPED"))</f>
        <v/>
      </c>
      <c r="F524" s="0" t="str">
        <f aca="false">IF(A524="","",IFERROR(INDEX(Cleanup_Rules!$H$6:$H$60,MATCH(TRIM(LOWER(Raw_Export!F524)),Cleanup_Rules!$G$6:$G$60,0)),"UNMAPPED"))</f>
        <v/>
      </c>
      <c r="G524" s="0" t="str">
        <f aca="false">IF(A524="","",IFERROR(INDEX(Cleanup_Rules!$K$6:$K$60,MATCH(TRIM(LOWER(Raw_Export!G524)),Cleanup_Rules!$J$6:$J$60,0)),"UNMAPPED"))</f>
        <v/>
      </c>
      <c r="H524" s="0" t="str">
        <f aca="false">IF(A524="","",IFERROR(INDEX(Cleanup_Rules!$N$6:$N$60,MATCH(TRIM(LOWER(Raw_Export!H524)),Cleanup_Rules!$M$6:$M$60,0)),"UNMAPPED"))</f>
        <v/>
      </c>
      <c r="I524" s="35" t="str">
        <f aca="false">IF(OR(A524="",Raw_Export!I524=""),"",Raw_Export!I524)</f>
        <v/>
      </c>
      <c r="J524" s="37" t="str">
        <f aca="false">IF(A524="","",IF(Raw_Export!J524="",0,IF(ISNUMBER(Raw_Export!J524),Raw_Export!J524,VALUE(SUBSTITUTE(SUBSTITUTE(Raw_Export!J524,"$",""),",","")))))</f>
        <v/>
      </c>
      <c r="K524" s="0" t="str">
        <f aca="false">IF(A524="","",IF(COUNTIF($A$6:A524,A524)&gt;1,"Duplicate",""))</f>
        <v/>
      </c>
      <c r="L524" s="0" t="str">
        <f aca="false">IF(A524="","",IF(AND(H524="Completed",I524=""),"No completion date",IF(AND(I524&lt;&gt;"",I524&lt;B524),"Completed before created","")))</f>
        <v/>
      </c>
      <c r="M524" s="0" t="str">
        <f aca="false">IF(A524="","",IF(K524="Duplicate","No","Yes"))</f>
        <v/>
      </c>
      <c r="N524" s="0" t="str">
        <f aca="false">IF(OR(A524="",H524&lt;&gt;"Completed",L524&lt;&gt;""),"",I524-B524)</f>
        <v/>
      </c>
      <c r="O524" s="0" t="str">
        <f aca="false">IF(A524="","",IFERROR(INDEX(Cleanup_Rules!$Q$6:$Q$8,MATCH(F524,Cleanup_Rules!$P$6:$P$8,0)),""))</f>
        <v/>
      </c>
      <c r="P524" s="0" t="str">
        <f aca="false">IF(OR(N524="",O524=""),"",IF(N524&lt;=O524,"Yes","No"))</f>
        <v/>
      </c>
      <c r="Q524" s="0" t="str">
        <f aca="false">IF(A524="","",MID(IF(NOT(EXACT(TRIM(Raw_Export!C524),D524))," · property","")&amp;IF(NOT(EXACT(TRIM(Raw_Export!E524),E524))," · category","")&amp;IF(NOT(EXACT(TRIM(Raw_Export!F524),F524))," · priority","")&amp;IF(NOT(EXACT(TRIM(Raw_Export!G524),G524))," · vendor","")&amp;IF(NOT(EXACT(TRIM(Raw_Export!H524),H524))," · status","")&amp;IF(ISTEXT(Raw_Export!J524)," · cost was text",""),4,200))</f>
        <v/>
      </c>
      <c r="R524" s="0" t="str">
        <f aca="false">IF(A524="","",IF(OR(LEN(Q524)&gt;0,K524&lt;&gt;"",L524&lt;&gt;""),1,0))</f>
        <v/>
      </c>
    </row>
    <row r="525" customFormat="false" ht="15" hidden="false" customHeight="false" outlineLevel="0" collapsed="false">
      <c r="A525" s="0" t="str">
        <f aca="false">IF(Raw_Export!A525="","",Raw_Export!A525)</f>
        <v/>
      </c>
      <c r="B525" s="35" t="str">
        <f aca="false">IF(A525="","",Raw_Export!B525)</f>
        <v/>
      </c>
      <c r="C525" s="36" t="str">
        <f aca="false">IF(A525="","",DATE(YEAR(B525),MONTH(B525),1))</f>
        <v/>
      </c>
      <c r="D525" s="0" t="str">
        <f aca="false">IF(A525="","",IFERROR(INDEX(Cleanup_Rules!$B$6:$B$60,MATCH(TRIM(LOWER(Raw_Export!C525)),Cleanup_Rules!$A$6:$A$60,0)),"UNMAPPED"))</f>
        <v/>
      </c>
      <c r="E525" s="0" t="str">
        <f aca="false">IF(A525="","",IFERROR(INDEX(Cleanup_Rules!$E$6:$E$60,MATCH(TRIM(LOWER(Raw_Export!E525)),Cleanup_Rules!$D$6:$D$60,0)),"UNMAPPED"))</f>
        <v/>
      </c>
      <c r="F525" s="0" t="str">
        <f aca="false">IF(A525="","",IFERROR(INDEX(Cleanup_Rules!$H$6:$H$60,MATCH(TRIM(LOWER(Raw_Export!F525)),Cleanup_Rules!$G$6:$G$60,0)),"UNMAPPED"))</f>
        <v/>
      </c>
      <c r="G525" s="0" t="str">
        <f aca="false">IF(A525="","",IFERROR(INDEX(Cleanup_Rules!$K$6:$K$60,MATCH(TRIM(LOWER(Raw_Export!G525)),Cleanup_Rules!$J$6:$J$60,0)),"UNMAPPED"))</f>
        <v/>
      </c>
      <c r="H525" s="0" t="str">
        <f aca="false">IF(A525="","",IFERROR(INDEX(Cleanup_Rules!$N$6:$N$60,MATCH(TRIM(LOWER(Raw_Export!H525)),Cleanup_Rules!$M$6:$M$60,0)),"UNMAPPED"))</f>
        <v/>
      </c>
      <c r="I525" s="35" t="str">
        <f aca="false">IF(OR(A525="",Raw_Export!I525=""),"",Raw_Export!I525)</f>
        <v/>
      </c>
      <c r="J525" s="37" t="str">
        <f aca="false">IF(A525="","",IF(Raw_Export!J525="",0,IF(ISNUMBER(Raw_Export!J525),Raw_Export!J525,VALUE(SUBSTITUTE(SUBSTITUTE(Raw_Export!J525,"$",""),",","")))))</f>
        <v/>
      </c>
      <c r="K525" s="0" t="str">
        <f aca="false">IF(A525="","",IF(COUNTIF($A$6:A525,A525)&gt;1,"Duplicate",""))</f>
        <v/>
      </c>
      <c r="L525" s="0" t="str">
        <f aca="false">IF(A525="","",IF(AND(H525="Completed",I525=""),"No completion date",IF(AND(I525&lt;&gt;"",I525&lt;B525),"Completed before created","")))</f>
        <v/>
      </c>
      <c r="M525" s="0" t="str">
        <f aca="false">IF(A525="","",IF(K525="Duplicate","No","Yes"))</f>
        <v/>
      </c>
      <c r="N525" s="0" t="str">
        <f aca="false">IF(OR(A525="",H525&lt;&gt;"Completed",L525&lt;&gt;""),"",I525-B525)</f>
        <v/>
      </c>
      <c r="O525" s="0" t="str">
        <f aca="false">IF(A525="","",IFERROR(INDEX(Cleanup_Rules!$Q$6:$Q$8,MATCH(F525,Cleanup_Rules!$P$6:$P$8,0)),""))</f>
        <v/>
      </c>
      <c r="P525" s="0" t="str">
        <f aca="false">IF(OR(N525="",O525=""),"",IF(N525&lt;=O525,"Yes","No"))</f>
        <v/>
      </c>
      <c r="Q525" s="0" t="str">
        <f aca="false">IF(A525="","",MID(IF(NOT(EXACT(TRIM(Raw_Export!C525),D525))," · property","")&amp;IF(NOT(EXACT(TRIM(Raw_Export!E525),E525))," · category","")&amp;IF(NOT(EXACT(TRIM(Raw_Export!F525),F525))," · priority","")&amp;IF(NOT(EXACT(TRIM(Raw_Export!G525),G525))," · vendor","")&amp;IF(NOT(EXACT(TRIM(Raw_Export!H525),H525))," · status","")&amp;IF(ISTEXT(Raw_Export!J525)," · cost was text",""),4,200))</f>
        <v/>
      </c>
      <c r="R525" s="0" t="str">
        <f aca="false">IF(A525="","",IF(OR(LEN(Q525)&gt;0,K525&lt;&gt;"",L525&lt;&gt;""),1,0))</f>
        <v/>
      </c>
    </row>
    <row r="526" customFormat="false" ht="15" hidden="false" customHeight="false" outlineLevel="0" collapsed="false">
      <c r="A526" s="0" t="str">
        <f aca="false">IF(Raw_Export!A526="","",Raw_Export!A526)</f>
        <v/>
      </c>
      <c r="B526" s="35" t="str">
        <f aca="false">IF(A526="","",Raw_Export!B526)</f>
        <v/>
      </c>
      <c r="C526" s="36" t="str">
        <f aca="false">IF(A526="","",DATE(YEAR(B526),MONTH(B526),1))</f>
        <v/>
      </c>
      <c r="D526" s="0" t="str">
        <f aca="false">IF(A526="","",IFERROR(INDEX(Cleanup_Rules!$B$6:$B$60,MATCH(TRIM(LOWER(Raw_Export!C526)),Cleanup_Rules!$A$6:$A$60,0)),"UNMAPPED"))</f>
        <v/>
      </c>
      <c r="E526" s="0" t="str">
        <f aca="false">IF(A526="","",IFERROR(INDEX(Cleanup_Rules!$E$6:$E$60,MATCH(TRIM(LOWER(Raw_Export!E526)),Cleanup_Rules!$D$6:$D$60,0)),"UNMAPPED"))</f>
        <v/>
      </c>
      <c r="F526" s="0" t="str">
        <f aca="false">IF(A526="","",IFERROR(INDEX(Cleanup_Rules!$H$6:$H$60,MATCH(TRIM(LOWER(Raw_Export!F526)),Cleanup_Rules!$G$6:$G$60,0)),"UNMAPPED"))</f>
        <v/>
      </c>
      <c r="G526" s="0" t="str">
        <f aca="false">IF(A526="","",IFERROR(INDEX(Cleanup_Rules!$K$6:$K$60,MATCH(TRIM(LOWER(Raw_Export!G526)),Cleanup_Rules!$J$6:$J$60,0)),"UNMAPPED"))</f>
        <v/>
      </c>
      <c r="H526" s="0" t="str">
        <f aca="false">IF(A526="","",IFERROR(INDEX(Cleanup_Rules!$N$6:$N$60,MATCH(TRIM(LOWER(Raw_Export!H526)),Cleanup_Rules!$M$6:$M$60,0)),"UNMAPPED"))</f>
        <v/>
      </c>
      <c r="I526" s="35" t="str">
        <f aca="false">IF(OR(A526="",Raw_Export!I526=""),"",Raw_Export!I526)</f>
        <v/>
      </c>
      <c r="J526" s="37" t="str">
        <f aca="false">IF(A526="","",IF(Raw_Export!J526="",0,IF(ISNUMBER(Raw_Export!J526),Raw_Export!J526,VALUE(SUBSTITUTE(SUBSTITUTE(Raw_Export!J526,"$",""),",","")))))</f>
        <v/>
      </c>
      <c r="K526" s="0" t="str">
        <f aca="false">IF(A526="","",IF(COUNTIF($A$6:A526,A526)&gt;1,"Duplicate",""))</f>
        <v/>
      </c>
      <c r="L526" s="0" t="str">
        <f aca="false">IF(A526="","",IF(AND(H526="Completed",I526=""),"No completion date",IF(AND(I526&lt;&gt;"",I526&lt;B526),"Completed before created","")))</f>
        <v/>
      </c>
      <c r="M526" s="0" t="str">
        <f aca="false">IF(A526="","",IF(K526="Duplicate","No","Yes"))</f>
        <v/>
      </c>
      <c r="N526" s="0" t="str">
        <f aca="false">IF(OR(A526="",H526&lt;&gt;"Completed",L526&lt;&gt;""),"",I526-B526)</f>
        <v/>
      </c>
      <c r="O526" s="0" t="str">
        <f aca="false">IF(A526="","",IFERROR(INDEX(Cleanup_Rules!$Q$6:$Q$8,MATCH(F526,Cleanup_Rules!$P$6:$P$8,0)),""))</f>
        <v/>
      </c>
      <c r="P526" s="0" t="str">
        <f aca="false">IF(OR(N526="",O526=""),"",IF(N526&lt;=O526,"Yes","No"))</f>
        <v/>
      </c>
      <c r="Q526" s="0" t="str">
        <f aca="false">IF(A526="","",MID(IF(NOT(EXACT(TRIM(Raw_Export!C526),D526))," · property","")&amp;IF(NOT(EXACT(TRIM(Raw_Export!E526),E526))," · category","")&amp;IF(NOT(EXACT(TRIM(Raw_Export!F526),F526))," · priority","")&amp;IF(NOT(EXACT(TRIM(Raw_Export!G526),G526))," · vendor","")&amp;IF(NOT(EXACT(TRIM(Raw_Export!H526),H526))," · status","")&amp;IF(ISTEXT(Raw_Export!J526)," · cost was text",""),4,200))</f>
        <v/>
      </c>
      <c r="R526" s="0" t="str">
        <f aca="false">IF(A526="","",IF(OR(LEN(Q526)&gt;0,K526&lt;&gt;"",L526&lt;&gt;""),1,0))</f>
        <v/>
      </c>
    </row>
    <row r="527" customFormat="false" ht="15" hidden="false" customHeight="false" outlineLevel="0" collapsed="false">
      <c r="A527" s="0" t="str">
        <f aca="false">IF(Raw_Export!A527="","",Raw_Export!A527)</f>
        <v/>
      </c>
      <c r="B527" s="35" t="str">
        <f aca="false">IF(A527="","",Raw_Export!B527)</f>
        <v/>
      </c>
      <c r="C527" s="36" t="str">
        <f aca="false">IF(A527="","",DATE(YEAR(B527),MONTH(B527),1))</f>
        <v/>
      </c>
      <c r="D527" s="0" t="str">
        <f aca="false">IF(A527="","",IFERROR(INDEX(Cleanup_Rules!$B$6:$B$60,MATCH(TRIM(LOWER(Raw_Export!C527)),Cleanup_Rules!$A$6:$A$60,0)),"UNMAPPED"))</f>
        <v/>
      </c>
      <c r="E527" s="0" t="str">
        <f aca="false">IF(A527="","",IFERROR(INDEX(Cleanup_Rules!$E$6:$E$60,MATCH(TRIM(LOWER(Raw_Export!E527)),Cleanup_Rules!$D$6:$D$60,0)),"UNMAPPED"))</f>
        <v/>
      </c>
      <c r="F527" s="0" t="str">
        <f aca="false">IF(A527="","",IFERROR(INDEX(Cleanup_Rules!$H$6:$H$60,MATCH(TRIM(LOWER(Raw_Export!F527)),Cleanup_Rules!$G$6:$G$60,0)),"UNMAPPED"))</f>
        <v/>
      </c>
      <c r="G527" s="0" t="str">
        <f aca="false">IF(A527="","",IFERROR(INDEX(Cleanup_Rules!$K$6:$K$60,MATCH(TRIM(LOWER(Raw_Export!G527)),Cleanup_Rules!$J$6:$J$60,0)),"UNMAPPED"))</f>
        <v/>
      </c>
      <c r="H527" s="0" t="str">
        <f aca="false">IF(A527="","",IFERROR(INDEX(Cleanup_Rules!$N$6:$N$60,MATCH(TRIM(LOWER(Raw_Export!H527)),Cleanup_Rules!$M$6:$M$60,0)),"UNMAPPED"))</f>
        <v/>
      </c>
      <c r="I527" s="35" t="str">
        <f aca="false">IF(OR(A527="",Raw_Export!I527=""),"",Raw_Export!I527)</f>
        <v/>
      </c>
      <c r="J527" s="37" t="str">
        <f aca="false">IF(A527="","",IF(Raw_Export!J527="",0,IF(ISNUMBER(Raw_Export!J527),Raw_Export!J527,VALUE(SUBSTITUTE(SUBSTITUTE(Raw_Export!J527,"$",""),",","")))))</f>
        <v/>
      </c>
      <c r="K527" s="0" t="str">
        <f aca="false">IF(A527="","",IF(COUNTIF($A$6:A527,A527)&gt;1,"Duplicate",""))</f>
        <v/>
      </c>
      <c r="L527" s="0" t="str">
        <f aca="false">IF(A527="","",IF(AND(H527="Completed",I527=""),"No completion date",IF(AND(I527&lt;&gt;"",I527&lt;B527),"Completed before created","")))</f>
        <v/>
      </c>
      <c r="M527" s="0" t="str">
        <f aca="false">IF(A527="","",IF(K527="Duplicate","No","Yes"))</f>
        <v/>
      </c>
      <c r="N527" s="0" t="str">
        <f aca="false">IF(OR(A527="",H527&lt;&gt;"Completed",L527&lt;&gt;""),"",I527-B527)</f>
        <v/>
      </c>
      <c r="O527" s="0" t="str">
        <f aca="false">IF(A527="","",IFERROR(INDEX(Cleanup_Rules!$Q$6:$Q$8,MATCH(F527,Cleanup_Rules!$P$6:$P$8,0)),""))</f>
        <v/>
      </c>
      <c r="P527" s="0" t="str">
        <f aca="false">IF(OR(N527="",O527=""),"",IF(N527&lt;=O527,"Yes","No"))</f>
        <v/>
      </c>
      <c r="Q527" s="0" t="str">
        <f aca="false">IF(A527="","",MID(IF(NOT(EXACT(TRIM(Raw_Export!C527),D527))," · property","")&amp;IF(NOT(EXACT(TRIM(Raw_Export!E527),E527))," · category","")&amp;IF(NOT(EXACT(TRIM(Raw_Export!F527),F527))," · priority","")&amp;IF(NOT(EXACT(TRIM(Raw_Export!G527),G527))," · vendor","")&amp;IF(NOT(EXACT(TRIM(Raw_Export!H527),H527))," · status","")&amp;IF(ISTEXT(Raw_Export!J527)," · cost was text",""),4,200))</f>
        <v/>
      </c>
      <c r="R527" s="0" t="str">
        <f aca="false">IF(A527="","",IF(OR(LEN(Q527)&gt;0,K527&lt;&gt;"",L527&lt;&gt;""),1,0))</f>
        <v/>
      </c>
    </row>
    <row r="528" customFormat="false" ht="15" hidden="false" customHeight="false" outlineLevel="0" collapsed="false">
      <c r="A528" s="0" t="str">
        <f aca="false">IF(Raw_Export!A528="","",Raw_Export!A528)</f>
        <v/>
      </c>
      <c r="B528" s="35" t="str">
        <f aca="false">IF(A528="","",Raw_Export!B528)</f>
        <v/>
      </c>
      <c r="C528" s="36" t="str">
        <f aca="false">IF(A528="","",DATE(YEAR(B528),MONTH(B528),1))</f>
        <v/>
      </c>
      <c r="D528" s="0" t="str">
        <f aca="false">IF(A528="","",IFERROR(INDEX(Cleanup_Rules!$B$6:$B$60,MATCH(TRIM(LOWER(Raw_Export!C528)),Cleanup_Rules!$A$6:$A$60,0)),"UNMAPPED"))</f>
        <v/>
      </c>
      <c r="E528" s="0" t="str">
        <f aca="false">IF(A528="","",IFERROR(INDEX(Cleanup_Rules!$E$6:$E$60,MATCH(TRIM(LOWER(Raw_Export!E528)),Cleanup_Rules!$D$6:$D$60,0)),"UNMAPPED"))</f>
        <v/>
      </c>
      <c r="F528" s="0" t="str">
        <f aca="false">IF(A528="","",IFERROR(INDEX(Cleanup_Rules!$H$6:$H$60,MATCH(TRIM(LOWER(Raw_Export!F528)),Cleanup_Rules!$G$6:$G$60,0)),"UNMAPPED"))</f>
        <v/>
      </c>
      <c r="G528" s="0" t="str">
        <f aca="false">IF(A528="","",IFERROR(INDEX(Cleanup_Rules!$K$6:$K$60,MATCH(TRIM(LOWER(Raw_Export!G528)),Cleanup_Rules!$J$6:$J$60,0)),"UNMAPPED"))</f>
        <v/>
      </c>
      <c r="H528" s="0" t="str">
        <f aca="false">IF(A528="","",IFERROR(INDEX(Cleanup_Rules!$N$6:$N$60,MATCH(TRIM(LOWER(Raw_Export!H528)),Cleanup_Rules!$M$6:$M$60,0)),"UNMAPPED"))</f>
        <v/>
      </c>
      <c r="I528" s="35" t="str">
        <f aca="false">IF(OR(A528="",Raw_Export!I528=""),"",Raw_Export!I528)</f>
        <v/>
      </c>
      <c r="J528" s="37" t="str">
        <f aca="false">IF(A528="","",IF(Raw_Export!J528="",0,IF(ISNUMBER(Raw_Export!J528),Raw_Export!J528,VALUE(SUBSTITUTE(SUBSTITUTE(Raw_Export!J528,"$",""),",","")))))</f>
        <v/>
      </c>
      <c r="K528" s="0" t="str">
        <f aca="false">IF(A528="","",IF(COUNTIF($A$6:A528,A528)&gt;1,"Duplicate",""))</f>
        <v/>
      </c>
      <c r="L528" s="0" t="str">
        <f aca="false">IF(A528="","",IF(AND(H528="Completed",I528=""),"No completion date",IF(AND(I528&lt;&gt;"",I528&lt;B528),"Completed before created","")))</f>
        <v/>
      </c>
      <c r="M528" s="0" t="str">
        <f aca="false">IF(A528="","",IF(K528="Duplicate","No","Yes"))</f>
        <v/>
      </c>
      <c r="N528" s="0" t="str">
        <f aca="false">IF(OR(A528="",H528&lt;&gt;"Completed",L528&lt;&gt;""),"",I528-B528)</f>
        <v/>
      </c>
      <c r="O528" s="0" t="str">
        <f aca="false">IF(A528="","",IFERROR(INDEX(Cleanup_Rules!$Q$6:$Q$8,MATCH(F528,Cleanup_Rules!$P$6:$P$8,0)),""))</f>
        <v/>
      </c>
      <c r="P528" s="0" t="str">
        <f aca="false">IF(OR(N528="",O528=""),"",IF(N528&lt;=O528,"Yes","No"))</f>
        <v/>
      </c>
      <c r="Q528" s="0" t="str">
        <f aca="false">IF(A528="","",MID(IF(NOT(EXACT(TRIM(Raw_Export!C528),D528))," · property","")&amp;IF(NOT(EXACT(TRIM(Raw_Export!E528),E528))," · category","")&amp;IF(NOT(EXACT(TRIM(Raw_Export!F528),F528))," · priority","")&amp;IF(NOT(EXACT(TRIM(Raw_Export!G528),G528))," · vendor","")&amp;IF(NOT(EXACT(TRIM(Raw_Export!H528),H528))," · status","")&amp;IF(ISTEXT(Raw_Export!J528)," · cost was text",""),4,200))</f>
        <v/>
      </c>
      <c r="R528" s="0" t="str">
        <f aca="false">IF(A528="","",IF(OR(LEN(Q528)&gt;0,K528&lt;&gt;"",L528&lt;&gt;""),1,0))</f>
        <v/>
      </c>
    </row>
    <row r="529" customFormat="false" ht="15" hidden="false" customHeight="false" outlineLevel="0" collapsed="false">
      <c r="A529" s="0" t="str">
        <f aca="false">IF(Raw_Export!A529="","",Raw_Export!A529)</f>
        <v/>
      </c>
      <c r="B529" s="35" t="str">
        <f aca="false">IF(A529="","",Raw_Export!B529)</f>
        <v/>
      </c>
      <c r="C529" s="36" t="str">
        <f aca="false">IF(A529="","",DATE(YEAR(B529),MONTH(B529),1))</f>
        <v/>
      </c>
      <c r="D529" s="0" t="str">
        <f aca="false">IF(A529="","",IFERROR(INDEX(Cleanup_Rules!$B$6:$B$60,MATCH(TRIM(LOWER(Raw_Export!C529)),Cleanup_Rules!$A$6:$A$60,0)),"UNMAPPED"))</f>
        <v/>
      </c>
      <c r="E529" s="0" t="str">
        <f aca="false">IF(A529="","",IFERROR(INDEX(Cleanup_Rules!$E$6:$E$60,MATCH(TRIM(LOWER(Raw_Export!E529)),Cleanup_Rules!$D$6:$D$60,0)),"UNMAPPED"))</f>
        <v/>
      </c>
      <c r="F529" s="0" t="str">
        <f aca="false">IF(A529="","",IFERROR(INDEX(Cleanup_Rules!$H$6:$H$60,MATCH(TRIM(LOWER(Raw_Export!F529)),Cleanup_Rules!$G$6:$G$60,0)),"UNMAPPED"))</f>
        <v/>
      </c>
      <c r="G529" s="0" t="str">
        <f aca="false">IF(A529="","",IFERROR(INDEX(Cleanup_Rules!$K$6:$K$60,MATCH(TRIM(LOWER(Raw_Export!G529)),Cleanup_Rules!$J$6:$J$60,0)),"UNMAPPED"))</f>
        <v/>
      </c>
      <c r="H529" s="0" t="str">
        <f aca="false">IF(A529="","",IFERROR(INDEX(Cleanup_Rules!$N$6:$N$60,MATCH(TRIM(LOWER(Raw_Export!H529)),Cleanup_Rules!$M$6:$M$60,0)),"UNMAPPED"))</f>
        <v/>
      </c>
      <c r="I529" s="35" t="str">
        <f aca="false">IF(OR(A529="",Raw_Export!I529=""),"",Raw_Export!I529)</f>
        <v/>
      </c>
      <c r="J529" s="37" t="str">
        <f aca="false">IF(A529="","",IF(Raw_Export!J529="",0,IF(ISNUMBER(Raw_Export!J529),Raw_Export!J529,VALUE(SUBSTITUTE(SUBSTITUTE(Raw_Export!J529,"$",""),",","")))))</f>
        <v/>
      </c>
      <c r="K529" s="0" t="str">
        <f aca="false">IF(A529="","",IF(COUNTIF($A$6:A529,A529)&gt;1,"Duplicate",""))</f>
        <v/>
      </c>
      <c r="L529" s="0" t="str">
        <f aca="false">IF(A529="","",IF(AND(H529="Completed",I529=""),"No completion date",IF(AND(I529&lt;&gt;"",I529&lt;B529),"Completed before created","")))</f>
        <v/>
      </c>
      <c r="M529" s="0" t="str">
        <f aca="false">IF(A529="","",IF(K529="Duplicate","No","Yes"))</f>
        <v/>
      </c>
      <c r="N529" s="0" t="str">
        <f aca="false">IF(OR(A529="",H529&lt;&gt;"Completed",L529&lt;&gt;""),"",I529-B529)</f>
        <v/>
      </c>
      <c r="O529" s="0" t="str">
        <f aca="false">IF(A529="","",IFERROR(INDEX(Cleanup_Rules!$Q$6:$Q$8,MATCH(F529,Cleanup_Rules!$P$6:$P$8,0)),""))</f>
        <v/>
      </c>
      <c r="P529" s="0" t="str">
        <f aca="false">IF(OR(N529="",O529=""),"",IF(N529&lt;=O529,"Yes","No"))</f>
        <v/>
      </c>
      <c r="Q529" s="0" t="str">
        <f aca="false">IF(A529="","",MID(IF(NOT(EXACT(TRIM(Raw_Export!C529),D529))," · property","")&amp;IF(NOT(EXACT(TRIM(Raw_Export!E529),E529))," · category","")&amp;IF(NOT(EXACT(TRIM(Raw_Export!F529),F529))," · priority","")&amp;IF(NOT(EXACT(TRIM(Raw_Export!G529),G529))," · vendor","")&amp;IF(NOT(EXACT(TRIM(Raw_Export!H529),H529))," · status","")&amp;IF(ISTEXT(Raw_Export!J529)," · cost was text",""),4,200))</f>
        <v/>
      </c>
      <c r="R529" s="0" t="str">
        <f aca="false">IF(A529="","",IF(OR(LEN(Q529)&gt;0,K529&lt;&gt;"",L529&lt;&gt;""),1,0))</f>
        <v/>
      </c>
    </row>
    <row r="530" customFormat="false" ht="15" hidden="false" customHeight="false" outlineLevel="0" collapsed="false">
      <c r="A530" s="0" t="str">
        <f aca="false">IF(Raw_Export!A530="","",Raw_Export!A530)</f>
        <v/>
      </c>
      <c r="B530" s="35" t="str">
        <f aca="false">IF(A530="","",Raw_Export!B530)</f>
        <v/>
      </c>
      <c r="C530" s="36" t="str">
        <f aca="false">IF(A530="","",DATE(YEAR(B530),MONTH(B530),1))</f>
        <v/>
      </c>
      <c r="D530" s="0" t="str">
        <f aca="false">IF(A530="","",IFERROR(INDEX(Cleanup_Rules!$B$6:$B$60,MATCH(TRIM(LOWER(Raw_Export!C530)),Cleanup_Rules!$A$6:$A$60,0)),"UNMAPPED"))</f>
        <v/>
      </c>
      <c r="E530" s="0" t="str">
        <f aca="false">IF(A530="","",IFERROR(INDEX(Cleanup_Rules!$E$6:$E$60,MATCH(TRIM(LOWER(Raw_Export!E530)),Cleanup_Rules!$D$6:$D$60,0)),"UNMAPPED"))</f>
        <v/>
      </c>
      <c r="F530" s="0" t="str">
        <f aca="false">IF(A530="","",IFERROR(INDEX(Cleanup_Rules!$H$6:$H$60,MATCH(TRIM(LOWER(Raw_Export!F530)),Cleanup_Rules!$G$6:$G$60,0)),"UNMAPPED"))</f>
        <v/>
      </c>
      <c r="G530" s="0" t="str">
        <f aca="false">IF(A530="","",IFERROR(INDEX(Cleanup_Rules!$K$6:$K$60,MATCH(TRIM(LOWER(Raw_Export!G530)),Cleanup_Rules!$J$6:$J$60,0)),"UNMAPPED"))</f>
        <v/>
      </c>
      <c r="H530" s="0" t="str">
        <f aca="false">IF(A530="","",IFERROR(INDEX(Cleanup_Rules!$N$6:$N$60,MATCH(TRIM(LOWER(Raw_Export!H530)),Cleanup_Rules!$M$6:$M$60,0)),"UNMAPPED"))</f>
        <v/>
      </c>
      <c r="I530" s="35" t="str">
        <f aca="false">IF(OR(A530="",Raw_Export!I530=""),"",Raw_Export!I530)</f>
        <v/>
      </c>
      <c r="J530" s="37" t="str">
        <f aca="false">IF(A530="","",IF(Raw_Export!J530="",0,IF(ISNUMBER(Raw_Export!J530),Raw_Export!J530,VALUE(SUBSTITUTE(SUBSTITUTE(Raw_Export!J530,"$",""),",","")))))</f>
        <v/>
      </c>
      <c r="K530" s="0" t="str">
        <f aca="false">IF(A530="","",IF(COUNTIF($A$6:A530,A530)&gt;1,"Duplicate",""))</f>
        <v/>
      </c>
      <c r="L530" s="0" t="str">
        <f aca="false">IF(A530="","",IF(AND(H530="Completed",I530=""),"No completion date",IF(AND(I530&lt;&gt;"",I530&lt;B530),"Completed before created","")))</f>
        <v/>
      </c>
      <c r="M530" s="0" t="str">
        <f aca="false">IF(A530="","",IF(K530="Duplicate","No","Yes"))</f>
        <v/>
      </c>
      <c r="N530" s="0" t="str">
        <f aca="false">IF(OR(A530="",H530&lt;&gt;"Completed",L530&lt;&gt;""),"",I530-B530)</f>
        <v/>
      </c>
      <c r="O530" s="0" t="str">
        <f aca="false">IF(A530="","",IFERROR(INDEX(Cleanup_Rules!$Q$6:$Q$8,MATCH(F530,Cleanup_Rules!$P$6:$P$8,0)),""))</f>
        <v/>
      </c>
      <c r="P530" s="0" t="str">
        <f aca="false">IF(OR(N530="",O530=""),"",IF(N530&lt;=O530,"Yes","No"))</f>
        <v/>
      </c>
      <c r="Q530" s="0" t="str">
        <f aca="false">IF(A530="","",MID(IF(NOT(EXACT(TRIM(Raw_Export!C530),D530))," · property","")&amp;IF(NOT(EXACT(TRIM(Raw_Export!E530),E530))," · category","")&amp;IF(NOT(EXACT(TRIM(Raw_Export!F530),F530))," · priority","")&amp;IF(NOT(EXACT(TRIM(Raw_Export!G530),G530))," · vendor","")&amp;IF(NOT(EXACT(TRIM(Raw_Export!H530),H530))," · status","")&amp;IF(ISTEXT(Raw_Export!J530)," · cost was text",""),4,200))</f>
        <v/>
      </c>
      <c r="R530" s="0" t="str">
        <f aca="false">IF(A530="","",IF(OR(LEN(Q530)&gt;0,K530&lt;&gt;"",L530&lt;&gt;""),1,0))</f>
        <v/>
      </c>
    </row>
    <row r="531" customFormat="false" ht="15" hidden="false" customHeight="false" outlineLevel="0" collapsed="false">
      <c r="A531" s="0" t="str">
        <f aca="false">IF(Raw_Export!A531="","",Raw_Export!A531)</f>
        <v/>
      </c>
      <c r="B531" s="35" t="str">
        <f aca="false">IF(A531="","",Raw_Export!B531)</f>
        <v/>
      </c>
      <c r="C531" s="36" t="str">
        <f aca="false">IF(A531="","",DATE(YEAR(B531),MONTH(B531),1))</f>
        <v/>
      </c>
      <c r="D531" s="0" t="str">
        <f aca="false">IF(A531="","",IFERROR(INDEX(Cleanup_Rules!$B$6:$B$60,MATCH(TRIM(LOWER(Raw_Export!C531)),Cleanup_Rules!$A$6:$A$60,0)),"UNMAPPED"))</f>
        <v/>
      </c>
      <c r="E531" s="0" t="str">
        <f aca="false">IF(A531="","",IFERROR(INDEX(Cleanup_Rules!$E$6:$E$60,MATCH(TRIM(LOWER(Raw_Export!E531)),Cleanup_Rules!$D$6:$D$60,0)),"UNMAPPED"))</f>
        <v/>
      </c>
      <c r="F531" s="0" t="str">
        <f aca="false">IF(A531="","",IFERROR(INDEX(Cleanup_Rules!$H$6:$H$60,MATCH(TRIM(LOWER(Raw_Export!F531)),Cleanup_Rules!$G$6:$G$60,0)),"UNMAPPED"))</f>
        <v/>
      </c>
      <c r="G531" s="0" t="str">
        <f aca="false">IF(A531="","",IFERROR(INDEX(Cleanup_Rules!$K$6:$K$60,MATCH(TRIM(LOWER(Raw_Export!G531)),Cleanup_Rules!$J$6:$J$60,0)),"UNMAPPED"))</f>
        <v/>
      </c>
      <c r="H531" s="0" t="str">
        <f aca="false">IF(A531="","",IFERROR(INDEX(Cleanup_Rules!$N$6:$N$60,MATCH(TRIM(LOWER(Raw_Export!H531)),Cleanup_Rules!$M$6:$M$60,0)),"UNMAPPED"))</f>
        <v/>
      </c>
      <c r="I531" s="35" t="str">
        <f aca="false">IF(OR(A531="",Raw_Export!I531=""),"",Raw_Export!I531)</f>
        <v/>
      </c>
      <c r="J531" s="37" t="str">
        <f aca="false">IF(A531="","",IF(Raw_Export!J531="",0,IF(ISNUMBER(Raw_Export!J531),Raw_Export!J531,VALUE(SUBSTITUTE(SUBSTITUTE(Raw_Export!J531,"$",""),",","")))))</f>
        <v/>
      </c>
      <c r="K531" s="0" t="str">
        <f aca="false">IF(A531="","",IF(COUNTIF($A$6:A531,A531)&gt;1,"Duplicate",""))</f>
        <v/>
      </c>
      <c r="L531" s="0" t="str">
        <f aca="false">IF(A531="","",IF(AND(H531="Completed",I531=""),"No completion date",IF(AND(I531&lt;&gt;"",I531&lt;B531),"Completed before created","")))</f>
        <v/>
      </c>
      <c r="M531" s="0" t="str">
        <f aca="false">IF(A531="","",IF(K531="Duplicate","No","Yes"))</f>
        <v/>
      </c>
      <c r="N531" s="0" t="str">
        <f aca="false">IF(OR(A531="",H531&lt;&gt;"Completed",L531&lt;&gt;""),"",I531-B531)</f>
        <v/>
      </c>
      <c r="O531" s="0" t="str">
        <f aca="false">IF(A531="","",IFERROR(INDEX(Cleanup_Rules!$Q$6:$Q$8,MATCH(F531,Cleanup_Rules!$P$6:$P$8,0)),""))</f>
        <v/>
      </c>
      <c r="P531" s="0" t="str">
        <f aca="false">IF(OR(N531="",O531=""),"",IF(N531&lt;=O531,"Yes","No"))</f>
        <v/>
      </c>
      <c r="Q531" s="0" t="str">
        <f aca="false">IF(A531="","",MID(IF(NOT(EXACT(TRIM(Raw_Export!C531),D531))," · property","")&amp;IF(NOT(EXACT(TRIM(Raw_Export!E531),E531))," · category","")&amp;IF(NOT(EXACT(TRIM(Raw_Export!F531),F531))," · priority","")&amp;IF(NOT(EXACT(TRIM(Raw_Export!G531),G531))," · vendor","")&amp;IF(NOT(EXACT(TRIM(Raw_Export!H531),H531))," · status","")&amp;IF(ISTEXT(Raw_Export!J531)," · cost was text",""),4,200))</f>
        <v/>
      </c>
      <c r="R531" s="0" t="str">
        <f aca="false">IF(A531="","",IF(OR(LEN(Q531)&gt;0,K531&lt;&gt;"",L531&lt;&gt;""),1,0))</f>
        <v/>
      </c>
    </row>
    <row r="532" customFormat="false" ht="15" hidden="false" customHeight="false" outlineLevel="0" collapsed="false">
      <c r="A532" s="0" t="str">
        <f aca="false">IF(Raw_Export!A532="","",Raw_Export!A532)</f>
        <v/>
      </c>
      <c r="B532" s="35" t="str">
        <f aca="false">IF(A532="","",Raw_Export!B532)</f>
        <v/>
      </c>
      <c r="C532" s="36" t="str">
        <f aca="false">IF(A532="","",DATE(YEAR(B532),MONTH(B532),1))</f>
        <v/>
      </c>
      <c r="D532" s="0" t="str">
        <f aca="false">IF(A532="","",IFERROR(INDEX(Cleanup_Rules!$B$6:$B$60,MATCH(TRIM(LOWER(Raw_Export!C532)),Cleanup_Rules!$A$6:$A$60,0)),"UNMAPPED"))</f>
        <v/>
      </c>
      <c r="E532" s="0" t="str">
        <f aca="false">IF(A532="","",IFERROR(INDEX(Cleanup_Rules!$E$6:$E$60,MATCH(TRIM(LOWER(Raw_Export!E532)),Cleanup_Rules!$D$6:$D$60,0)),"UNMAPPED"))</f>
        <v/>
      </c>
      <c r="F532" s="0" t="str">
        <f aca="false">IF(A532="","",IFERROR(INDEX(Cleanup_Rules!$H$6:$H$60,MATCH(TRIM(LOWER(Raw_Export!F532)),Cleanup_Rules!$G$6:$G$60,0)),"UNMAPPED"))</f>
        <v/>
      </c>
      <c r="G532" s="0" t="str">
        <f aca="false">IF(A532="","",IFERROR(INDEX(Cleanup_Rules!$K$6:$K$60,MATCH(TRIM(LOWER(Raw_Export!G532)),Cleanup_Rules!$J$6:$J$60,0)),"UNMAPPED"))</f>
        <v/>
      </c>
      <c r="H532" s="0" t="str">
        <f aca="false">IF(A532="","",IFERROR(INDEX(Cleanup_Rules!$N$6:$N$60,MATCH(TRIM(LOWER(Raw_Export!H532)),Cleanup_Rules!$M$6:$M$60,0)),"UNMAPPED"))</f>
        <v/>
      </c>
      <c r="I532" s="35" t="str">
        <f aca="false">IF(OR(A532="",Raw_Export!I532=""),"",Raw_Export!I532)</f>
        <v/>
      </c>
      <c r="J532" s="37" t="str">
        <f aca="false">IF(A532="","",IF(Raw_Export!J532="",0,IF(ISNUMBER(Raw_Export!J532),Raw_Export!J532,VALUE(SUBSTITUTE(SUBSTITUTE(Raw_Export!J532,"$",""),",","")))))</f>
        <v/>
      </c>
      <c r="K532" s="0" t="str">
        <f aca="false">IF(A532="","",IF(COUNTIF($A$6:A532,A532)&gt;1,"Duplicate",""))</f>
        <v/>
      </c>
      <c r="L532" s="0" t="str">
        <f aca="false">IF(A532="","",IF(AND(H532="Completed",I532=""),"No completion date",IF(AND(I532&lt;&gt;"",I532&lt;B532),"Completed before created","")))</f>
        <v/>
      </c>
      <c r="M532" s="0" t="str">
        <f aca="false">IF(A532="","",IF(K532="Duplicate","No","Yes"))</f>
        <v/>
      </c>
      <c r="N532" s="0" t="str">
        <f aca="false">IF(OR(A532="",H532&lt;&gt;"Completed",L532&lt;&gt;""),"",I532-B532)</f>
        <v/>
      </c>
      <c r="O532" s="0" t="str">
        <f aca="false">IF(A532="","",IFERROR(INDEX(Cleanup_Rules!$Q$6:$Q$8,MATCH(F532,Cleanup_Rules!$P$6:$P$8,0)),""))</f>
        <v/>
      </c>
      <c r="P532" s="0" t="str">
        <f aca="false">IF(OR(N532="",O532=""),"",IF(N532&lt;=O532,"Yes","No"))</f>
        <v/>
      </c>
      <c r="Q532" s="0" t="str">
        <f aca="false">IF(A532="","",MID(IF(NOT(EXACT(TRIM(Raw_Export!C532),D532))," · property","")&amp;IF(NOT(EXACT(TRIM(Raw_Export!E532),E532))," · category","")&amp;IF(NOT(EXACT(TRIM(Raw_Export!F532),F532))," · priority","")&amp;IF(NOT(EXACT(TRIM(Raw_Export!G532),G532))," · vendor","")&amp;IF(NOT(EXACT(TRIM(Raw_Export!H532),H532))," · status","")&amp;IF(ISTEXT(Raw_Export!J532)," · cost was text",""),4,200))</f>
        <v/>
      </c>
      <c r="R532" s="0" t="str">
        <f aca="false">IF(A532="","",IF(OR(LEN(Q532)&gt;0,K532&lt;&gt;"",L532&lt;&gt;""),1,0))</f>
        <v/>
      </c>
    </row>
    <row r="533" customFormat="false" ht="15" hidden="false" customHeight="false" outlineLevel="0" collapsed="false">
      <c r="A533" s="0" t="str">
        <f aca="false">IF(Raw_Export!A533="","",Raw_Export!A533)</f>
        <v/>
      </c>
      <c r="B533" s="35" t="str">
        <f aca="false">IF(A533="","",Raw_Export!B533)</f>
        <v/>
      </c>
      <c r="C533" s="36" t="str">
        <f aca="false">IF(A533="","",DATE(YEAR(B533),MONTH(B533),1))</f>
        <v/>
      </c>
      <c r="D533" s="0" t="str">
        <f aca="false">IF(A533="","",IFERROR(INDEX(Cleanup_Rules!$B$6:$B$60,MATCH(TRIM(LOWER(Raw_Export!C533)),Cleanup_Rules!$A$6:$A$60,0)),"UNMAPPED"))</f>
        <v/>
      </c>
      <c r="E533" s="0" t="str">
        <f aca="false">IF(A533="","",IFERROR(INDEX(Cleanup_Rules!$E$6:$E$60,MATCH(TRIM(LOWER(Raw_Export!E533)),Cleanup_Rules!$D$6:$D$60,0)),"UNMAPPED"))</f>
        <v/>
      </c>
      <c r="F533" s="0" t="str">
        <f aca="false">IF(A533="","",IFERROR(INDEX(Cleanup_Rules!$H$6:$H$60,MATCH(TRIM(LOWER(Raw_Export!F533)),Cleanup_Rules!$G$6:$G$60,0)),"UNMAPPED"))</f>
        <v/>
      </c>
      <c r="G533" s="0" t="str">
        <f aca="false">IF(A533="","",IFERROR(INDEX(Cleanup_Rules!$K$6:$K$60,MATCH(TRIM(LOWER(Raw_Export!G533)),Cleanup_Rules!$J$6:$J$60,0)),"UNMAPPED"))</f>
        <v/>
      </c>
      <c r="H533" s="0" t="str">
        <f aca="false">IF(A533="","",IFERROR(INDEX(Cleanup_Rules!$N$6:$N$60,MATCH(TRIM(LOWER(Raw_Export!H533)),Cleanup_Rules!$M$6:$M$60,0)),"UNMAPPED"))</f>
        <v/>
      </c>
      <c r="I533" s="35" t="str">
        <f aca="false">IF(OR(A533="",Raw_Export!I533=""),"",Raw_Export!I533)</f>
        <v/>
      </c>
      <c r="J533" s="37" t="str">
        <f aca="false">IF(A533="","",IF(Raw_Export!J533="",0,IF(ISNUMBER(Raw_Export!J533),Raw_Export!J533,VALUE(SUBSTITUTE(SUBSTITUTE(Raw_Export!J533,"$",""),",","")))))</f>
        <v/>
      </c>
      <c r="K533" s="0" t="str">
        <f aca="false">IF(A533="","",IF(COUNTIF($A$6:A533,A533)&gt;1,"Duplicate",""))</f>
        <v/>
      </c>
      <c r="L533" s="0" t="str">
        <f aca="false">IF(A533="","",IF(AND(H533="Completed",I533=""),"No completion date",IF(AND(I533&lt;&gt;"",I533&lt;B533),"Completed before created","")))</f>
        <v/>
      </c>
      <c r="M533" s="0" t="str">
        <f aca="false">IF(A533="","",IF(K533="Duplicate","No","Yes"))</f>
        <v/>
      </c>
      <c r="N533" s="0" t="str">
        <f aca="false">IF(OR(A533="",H533&lt;&gt;"Completed",L533&lt;&gt;""),"",I533-B533)</f>
        <v/>
      </c>
      <c r="O533" s="0" t="str">
        <f aca="false">IF(A533="","",IFERROR(INDEX(Cleanup_Rules!$Q$6:$Q$8,MATCH(F533,Cleanup_Rules!$P$6:$P$8,0)),""))</f>
        <v/>
      </c>
      <c r="P533" s="0" t="str">
        <f aca="false">IF(OR(N533="",O533=""),"",IF(N533&lt;=O533,"Yes","No"))</f>
        <v/>
      </c>
      <c r="Q533" s="0" t="str">
        <f aca="false">IF(A533="","",MID(IF(NOT(EXACT(TRIM(Raw_Export!C533),D533))," · property","")&amp;IF(NOT(EXACT(TRIM(Raw_Export!E533),E533))," · category","")&amp;IF(NOT(EXACT(TRIM(Raw_Export!F533),F533))," · priority","")&amp;IF(NOT(EXACT(TRIM(Raw_Export!G533),G533))," · vendor","")&amp;IF(NOT(EXACT(TRIM(Raw_Export!H533),H533))," · status","")&amp;IF(ISTEXT(Raw_Export!J533)," · cost was text",""),4,200))</f>
        <v/>
      </c>
      <c r="R533" s="0" t="str">
        <f aca="false">IF(A533="","",IF(OR(LEN(Q533)&gt;0,K533&lt;&gt;"",L533&lt;&gt;""),1,0))</f>
        <v/>
      </c>
    </row>
    <row r="534" customFormat="false" ht="15" hidden="false" customHeight="false" outlineLevel="0" collapsed="false">
      <c r="A534" s="0" t="str">
        <f aca="false">IF(Raw_Export!A534="","",Raw_Export!A534)</f>
        <v/>
      </c>
      <c r="B534" s="35" t="str">
        <f aca="false">IF(A534="","",Raw_Export!B534)</f>
        <v/>
      </c>
      <c r="C534" s="36" t="str">
        <f aca="false">IF(A534="","",DATE(YEAR(B534),MONTH(B534),1))</f>
        <v/>
      </c>
      <c r="D534" s="0" t="str">
        <f aca="false">IF(A534="","",IFERROR(INDEX(Cleanup_Rules!$B$6:$B$60,MATCH(TRIM(LOWER(Raw_Export!C534)),Cleanup_Rules!$A$6:$A$60,0)),"UNMAPPED"))</f>
        <v/>
      </c>
      <c r="E534" s="0" t="str">
        <f aca="false">IF(A534="","",IFERROR(INDEX(Cleanup_Rules!$E$6:$E$60,MATCH(TRIM(LOWER(Raw_Export!E534)),Cleanup_Rules!$D$6:$D$60,0)),"UNMAPPED"))</f>
        <v/>
      </c>
      <c r="F534" s="0" t="str">
        <f aca="false">IF(A534="","",IFERROR(INDEX(Cleanup_Rules!$H$6:$H$60,MATCH(TRIM(LOWER(Raw_Export!F534)),Cleanup_Rules!$G$6:$G$60,0)),"UNMAPPED"))</f>
        <v/>
      </c>
      <c r="G534" s="0" t="str">
        <f aca="false">IF(A534="","",IFERROR(INDEX(Cleanup_Rules!$K$6:$K$60,MATCH(TRIM(LOWER(Raw_Export!G534)),Cleanup_Rules!$J$6:$J$60,0)),"UNMAPPED"))</f>
        <v/>
      </c>
      <c r="H534" s="0" t="str">
        <f aca="false">IF(A534="","",IFERROR(INDEX(Cleanup_Rules!$N$6:$N$60,MATCH(TRIM(LOWER(Raw_Export!H534)),Cleanup_Rules!$M$6:$M$60,0)),"UNMAPPED"))</f>
        <v/>
      </c>
      <c r="I534" s="35" t="str">
        <f aca="false">IF(OR(A534="",Raw_Export!I534=""),"",Raw_Export!I534)</f>
        <v/>
      </c>
      <c r="J534" s="37" t="str">
        <f aca="false">IF(A534="","",IF(Raw_Export!J534="",0,IF(ISNUMBER(Raw_Export!J534),Raw_Export!J534,VALUE(SUBSTITUTE(SUBSTITUTE(Raw_Export!J534,"$",""),",","")))))</f>
        <v/>
      </c>
      <c r="K534" s="0" t="str">
        <f aca="false">IF(A534="","",IF(COUNTIF($A$6:A534,A534)&gt;1,"Duplicate",""))</f>
        <v/>
      </c>
      <c r="L534" s="0" t="str">
        <f aca="false">IF(A534="","",IF(AND(H534="Completed",I534=""),"No completion date",IF(AND(I534&lt;&gt;"",I534&lt;B534),"Completed before created","")))</f>
        <v/>
      </c>
      <c r="M534" s="0" t="str">
        <f aca="false">IF(A534="","",IF(K534="Duplicate","No","Yes"))</f>
        <v/>
      </c>
      <c r="N534" s="0" t="str">
        <f aca="false">IF(OR(A534="",H534&lt;&gt;"Completed",L534&lt;&gt;""),"",I534-B534)</f>
        <v/>
      </c>
      <c r="O534" s="0" t="str">
        <f aca="false">IF(A534="","",IFERROR(INDEX(Cleanup_Rules!$Q$6:$Q$8,MATCH(F534,Cleanup_Rules!$P$6:$P$8,0)),""))</f>
        <v/>
      </c>
      <c r="P534" s="0" t="str">
        <f aca="false">IF(OR(N534="",O534=""),"",IF(N534&lt;=O534,"Yes","No"))</f>
        <v/>
      </c>
      <c r="Q534" s="0" t="str">
        <f aca="false">IF(A534="","",MID(IF(NOT(EXACT(TRIM(Raw_Export!C534),D534))," · property","")&amp;IF(NOT(EXACT(TRIM(Raw_Export!E534),E534))," · category","")&amp;IF(NOT(EXACT(TRIM(Raw_Export!F534),F534))," · priority","")&amp;IF(NOT(EXACT(TRIM(Raw_Export!G534),G534))," · vendor","")&amp;IF(NOT(EXACT(TRIM(Raw_Export!H534),H534))," · status","")&amp;IF(ISTEXT(Raw_Export!J534)," · cost was text",""),4,200))</f>
        <v/>
      </c>
      <c r="R534" s="0" t="str">
        <f aca="false">IF(A534="","",IF(OR(LEN(Q534)&gt;0,K534&lt;&gt;"",L534&lt;&gt;""),1,0))</f>
        <v/>
      </c>
    </row>
    <row r="535" customFormat="false" ht="15" hidden="false" customHeight="false" outlineLevel="0" collapsed="false">
      <c r="A535" s="0" t="str">
        <f aca="false">IF(Raw_Export!A535="","",Raw_Export!A535)</f>
        <v/>
      </c>
      <c r="B535" s="35" t="str">
        <f aca="false">IF(A535="","",Raw_Export!B535)</f>
        <v/>
      </c>
      <c r="C535" s="36" t="str">
        <f aca="false">IF(A535="","",DATE(YEAR(B535),MONTH(B535),1))</f>
        <v/>
      </c>
      <c r="D535" s="0" t="str">
        <f aca="false">IF(A535="","",IFERROR(INDEX(Cleanup_Rules!$B$6:$B$60,MATCH(TRIM(LOWER(Raw_Export!C535)),Cleanup_Rules!$A$6:$A$60,0)),"UNMAPPED"))</f>
        <v/>
      </c>
      <c r="E535" s="0" t="str">
        <f aca="false">IF(A535="","",IFERROR(INDEX(Cleanup_Rules!$E$6:$E$60,MATCH(TRIM(LOWER(Raw_Export!E535)),Cleanup_Rules!$D$6:$D$60,0)),"UNMAPPED"))</f>
        <v/>
      </c>
      <c r="F535" s="0" t="str">
        <f aca="false">IF(A535="","",IFERROR(INDEX(Cleanup_Rules!$H$6:$H$60,MATCH(TRIM(LOWER(Raw_Export!F535)),Cleanup_Rules!$G$6:$G$60,0)),"UNMAPPED"))</f>
        <v/>
      </c>
      <c r="G535" s="0" t="str">
        <f aca="false">IF(A535="","",IFERROR(INDEX(Cleanup_Rules!$K$6:$K$60,MATCH(TRIM(LOWER(Raw_Export!G535)),Cleanup_Rules!$J$6:$J$60,0)),"UNMAPPED"))</f>
        <v/>
      </c>
      <c r="H535" s="0" t="str">
        <f aca="false">IF(A535="","",IFERROR(INDEX(Cleanup_Rules!$N$6:$N$60,MATCH(TRIM(LOWER(Raw_Export!H535)),Cleanup_Rules!$M$6:$M$60,0)),"UNMAPPED"))</f>
        <v/>
      </c>
      <c r="I535" s="35" t="str">
        <f aca="false">IF(OR(A535="",Raw_Export!I535=""),"",Raw_Export!I535)</f>
        <v/>
      </c>
      <c r="J535" s="37" t="str">
        <f aca="false">IF(A535="","",IF(Raw_Export!J535="",0,IF(ISNUMBER(Raw_Export!J535),Raw_Export!J535,VALUE(SUBSTITUTE(SUBSTITUTE(Raw_Export!J535,"$",""),",","")))))</f>
        <v/>
      </c>
      <c r="K535" s="0" t="str">
        <f aca="false">IF(A535="","",IF(COUNTIF($A$6:A535,A535)&gt;1,"Duplicate",""))</f>
        <v/>
      </c>
      <c r="L535" s="0" t="str">
        <f aca="false">IF(A535="","",IF(AND(H535="Completed",I535=""),"No completion date",IF(AND(I535&lt;&gt;"",I535&lt;B535),"Completed before created","")))</f>
        <v/>
      </c>
      <c r="M535" s="0" t="str">
        <f aca="false">IF(A535="","",IF(K535="Duplicate","No","Yes"))</f>
        <v/>
      </c>
      <c r="N535" s="0" t="str">
        <f aca="false">IF(OR(A535="",H535&lt;&gt;"Completed",L535&lt;&gt;""),"",I535-B535)</f>
        <v/>
      </c>
      <c r="O535" s="0" t="str">
        <f aca="false">IF(A535="","",IFERROR(INDEX(Cleanup_Rules!$Q$6:$Q$8,MATCH(F535,Cleanup_Rules!$P$6:$P$8,0)),""))</f>
        <v/>
      </c>
      <c r="P535" s="0" t="str">
        <f aca="false">IF(OR(N535="",O535=""),"",IF(N535&lt;=O535,"Yes","No"))</f>
        <v/>
      </c>
      <c r="Q535" s="0" t="str">
        <f aca="false">IF(A535="","",MID(IF(NOT(EXACT(TRIM(Raw_Export!C535),D535))," · property","")&amp;IF(NOT(EXACT(TRIM(Raw_Export!E535),E535))," · category","")&amp;IF(NOT(EXACT(TRIM(Raw_Export!F535),F535))," · priority","")&amp;IF(NOT(EXACT(TRIM(Raw_Export!G535),G535))," · vendor","")&amp;IF(NOT(EXACT(TRIM(Raw_Export!H535),H535))," · status","")&amp;IF(ISTEXT(Raw_Export!J535)," · cost was text",""),4,200))</f>
        <v/>
      </c>
      <c r="R535" s="0" t="str">
        <f aca="false">IF(A535="","",IF(OR(LEN(Q535)&gt;0,K535&lt;&gt;"",L535&lt;&gt;""),1,0))</f>
        <v/>
      </c>
    </row>
    <row r="536" customFormat="false" ht="15" hidden="false" customHeight="false" outlineLevel="0" collapsed="false">
      <c r="A536" s="0" t="str">
        <f aca="false">IF(Raw_Export!A536="","",Raw_Export!A536)</f>
        <v/>
      </c>
      <c r="B536" s="35" t="str">
        <f aca="false">IF(A536="","",Raw_Export!B536)</f>
        <v/>
      </c>
      <c r="C536" s="36" t="str">
        <f aca="false">IF(A536="","",DATE(YEAR(B536),MONTH(B536),1))</f>
        <v/>
      </c>
      <c r="D536" s="0" t="str">
        <f aca="false">IF(A536="","",IFERROR(INDEX(Cleanup_Rules!$B$6:$B$60,MATCH(TRIM(LOWER(Raw_Export!C536)),Cleanup_Rules!$A$6:$A$60,0)),"UNMAPPED"))</f>
        <v/>
      </c>
      <c r="E536" s="0" t="str">
        <f aca="false">IF(A536="","",IFERROR(INDEX(Cleanup_Rules!$E$6:$E$60,MATCH(TRIM(LOWER(Raw_Export!E536)),Cleanup_Rules!$D$6:$D$60,0)),"UNMAPPED"))</f>
        <v/>
      </c>
      <c r="F536" s="0" t="str">
        <f aca="false">IF(A536="","",IFERROR(INDEX(Cleanup_Rules!$H$6:$H$60,MATCH(TRIM(LOWER(Raw_Export!F536)),Cleanup_Rules!$G$6:$G$60,0)),"UNMAPPED"))</f>
        <v/>
      </c>
      <c r="G536" s="0" t="str">
        <f aca="false">IF(A536="","",IFERROR(INDEX(Cleanup_Rules!$K$6:$K$60,MATCH(TRIM(LOWER(Raw_Export!G536)),Cleanup_Rules!$J$6:$J$60,0)),"UNMAPPED"))</f>
        <v/>
      </c>
      <c r="H536" s="0" t="str">
        <f aca="false">IF(A536="","",IFERROR(INDEX(Cleanup_Rules!$N$6:$N$60,MATCH(TRIM(LOWER(Raw_Export!H536)),Cleanup_Rules!$M$6:$M$60,0)),"UNMAPPED"))</f>
        <v/>
      </c>
      <c r="I536" s="35" t="str">
        <f aca="false">IF(OR(A536="",Raw_Export!I536=""),"",Raw_Export!I536)</f>
        <v/>
      </c>
      <c r="J536" s="37" t="str">
        <f aca="false">IF(A536="","",IF(Raw_Export!J536="",0,IF(ISNUMBER(Raw_Export!J536),Raw_Export!J536,VALUE(SUBSTITUTE(SUBSTITUTE(Raw_Export!J536,"$",""),",","")))))</f>
        <v/>
      </c>
      <c r="K536" s="0" t="str">
        <f aca="false">IF(A536="","",IF(COUNTIF($A$6:A536,A536)&gt;1,"Duplicate",""))</f>
        <v/>
      </c>
      <c r="L536" s="0" t="str">
        <f aca="false">IF(A536="","",IF(AND(H536="Completed",I536=""),"No completion date",IF(AND(I536&lt;&gt;"",I536&lt;B536),"Completed before created","")))</f>
        <v/>
      </c>
      <c r="M536" s="0" t="str">
        <f aca="false">IF(A536="","",IF(K536="Duplicate","No","Yes"))</f>
        <v/>
      </c>
      <c r="N536" s="0" t="str">
        <f aca="false">IF(OR(A536="",H536&lt;&gt;"Completed",L536&lt;&gt;""),"",I536-B536)</f>
        <v/>
      </c>
      <c r="O536" s="0" t="str">
        <f aca="false">IF(A536="","",IFERROR(INDEX(Cleanup_Rules!$Q$6:$Q$8,MATCH(F536,Cleanup_Rules!$P$6:$P$8,0)),""))</f>
        <v/>
      </c>
      <c r="P536" s="0" t="str">
        <f aca="false">IF(OR(N536="",O536=""),"",IF(N536&lt;=O536,"Yes","No"))</f>
        <v/>
      </c>
      <c r="Q536" s="0" t="str">
        <f aca="false">IF(A536="","",MID(IF(NOT(EXACT(TRIM(Raw_Export!C536),D536))," · property","")&amp;IF(NOT(EXACT(TRIM(Raw_Export!E536),E536))," · category","")&amp;IF(NOT(EXACT(TRIM(Raw_Export!F536),F536))," · priority","")&amp;IF(NOT(EXACT(TRIM(Raw_Export!G536),G536))," · vendor","")&amp;IF(NOT(EXACT(TRIM(Raw_Export!H536),H536))," · status","")&amp;IF(ISTEXT(Raw_Export!J536)," · cost was text",""),4,200))</f>
        <v/>
      </c>
      <c r="R536" s="0" t="str">
        <f aca="false">IF(A536="","",IF(OR(LEN(Q536)&gt;0,K536&lt;&gt;"",L536&lt;&gt;""),1,0))</f>
        <v/>
      </c>
    </row>
    <row r="537" customFormat="false" ht="15" hidden="false" customHeight="false" outlineLevel="0" collapsed="false">
      <c r="A537" s="0" t="str">
        <f aca="false">IF(Raw_Export!A537="","",Raw_Export!A537)</f>
        <v/>
      </c>
      <c r="B537" s="35" t="str">
        <f aca="false">IF(A537="","",Raw_Export!B537)</f>
        <v/>
      </c>
      <c r="C537" s="36" t="str">
        <f aca="false">IF(A537="","",DATE(YEAR(B537),MONTH(B537),1))</f>
        <v/>
      </c>
      <c r="D537" s="0" t="str">
        <f aca="false">IF(A537="","",IFERROR(INDEX(Cleanup_Rules!$B$6:$B$60,MATCH(TRIM(LOWER(Raw_Export!C537)),Cleanup_Rules!$A$6:$A$60,0)),"UNMAPPED"))</f>
        <v/>
      </c>
      <c r="E537" s="0" t="str">
        <f aca="false">IF(A537="","",IFERROR(INDEX(Cleanup_Rules!$E$6:$E$60,MATCH(TRIM(LOWER(Raw_Export!E537)),Cleanup_Rules!$D$6:$D$60,0)),"UNMAPPED"))</f>
        <v/>
      </c>
      <c r="F537" s="0" t="str">
        <f aca="false">IF(A537="","",IFERROR(INDEX(Cleanup_Rules!$H$6:$H$60,MATCH(TRIM(LOWER(Raw_Export!F537)),Cleanup_Rules!$G$6:$G$60,0)),"UNMAPPED"))</f>
        <v/>
      </c>
      <c r="G537" s="0" t="str">
        <f aca="false">IF(A537="","",IFERROR(INDEX(Cleanup_Rules!$K$6:$K$60,MATCH(TRIM(LOWER(Raw_Export!G537)),Cleanup_Rules!$J$6:$J$60,0)),"UNMAPPED"))</f>
        <v/>
      </c>
      <c r="H537" s="0" t="str">
        <f aca="false">IF(A537="","",IFERROR(INDEX(Cleanup_Rules!$N$6:$N$60,MATCH(TRIM(LOWER(Raw_Export!H537)),Cleanup_Rules!$M$6:$M$60,0)),"UNMAPPED"))</f>
        <v/>
      </c>
      <c r="I537" s="35" t="str">
        <f aca="false">IF(OR(A537="",Raw_Export!I537=""),"",Raw_Export!I537)</f>
        <v/>
      </c>
      <c r="J537" s="37" t="str">
        <f aca="false">IF(A537="","",IF(Raw_Export!J537="",0,IF(ISNUMBER(Raw_Export!J537),Raw_Export!J537,VALUE(SUBSTITUTE(SUBSTITUTE(Raw_Export!J537,"$",""),",","")))))</f>
        <v/>
      </c>
      <c r="K537" s="0" t="str">
        <f aca="false">IF(A537="","",IF(COUNTIF($A$6:A537,A537)&gt;1,"Duplicate",""))</f>
        <v/>
      </c>
      <c r="L537" s="0" t="str">
        <f aca="false">IF(A537="","",IF(AND(H537="Completed",I537=""),"No completion date",IF(AND(I537&lt;&gt;"",I537&lt;B537),"Completed before created","")))</f>
        <v/>
      </c>
      <c r="M537" s="0" t="str">
        <f aca="false">IF(A537="","",IF(K537="Duplicate","No","Yes"))</f>
        <v/>
      </c>
      <c r="N537" s="0" t="str">
        <f aca="false">IF(OR(A537="",H537&lt;&gt;"Completed",L537&lt;&gt;""),"",I537-B537)</f>
        <v/>
      </c>
      <c r="O537" s="0" t="str">
        <f aca="false">IF(A537="","",IFERROR(INDEX(Cleanup_Rules!$Q$6:$Q$8,MATCH(F537,Cleanup_Rules!$P$6:$P$8,0)),""))</f>
        <v/>
      </c>
      <c r="P537" s="0" t="str">
        <f aca="false">IF(OR(N537="",O537=""),"",IF(N537&lt;=O537,"Yes","No"))</f>
        <v/>
      </c>
      <c r="Q537" s="0" t="str">
        <f aca="false">IF(A537="","",MID(IF(NOT(EXACT(TRIM(Raw_Export!C537),D537))," · property","")&amp;IF(NOT(EXACT(TRIM(Raw_Export!E537),E537))," · category","")&amp;IF(NOT(EXACT(TRIM(Raw_Export!F537),F537))," · priority","")&amp;IF(NOT(EXACT(TRIM(Raw_Export!G537),G537))," · vendor","")&amp;IF(NOT(EXACT(TRIM(Raw_Export!H537),H537))," · status","")&amp;IF(ISTEXT(Raw_Export!J537)," · cost was text",""),4,200))</f>
        <v/>
      </c>
      <c r="R537" s="0" t="str">
        <f aca="false">IF(A537="","",IF(OR(LEN(Q537)&gt;0,K537&lt;&gt;"",L537&lt;&gt;""),1,0))</f>
        <v/>
      </c>
    </row>
    <row r="538" customFormat="false" ht="15" hidden="false" customHeight="false" outlineLevel="0" collapsed="false">
      <c r="A538" s="0" t="str">
        <f aca="false">IF(Raw_Export!A538="","",Raw_Export!A538)</f>
        <v/>
      </c>
      <c r="B538" s="35" t="str">
        <f aca="false">IF(A538="","",Raw_Export!B538)</f>
        <v/>
      </c>
      <c r="C538" s="36" t="str">
        <f aca="false">IF(A538="","",DATE(YEAR(B538),MONTH(B538),1))</f>
        <v/>
      </c>
      <c r="D538" s="0" t="str">
        <f aca="false">IF(A538="","",IFERROR(INDEX(Cleanup_Rules!$B$6:$B$60,MATCH(TRIM(LOWER(Raw_Export!C538)),Cleanup_Rules!$A$6:$A$60,0)),"UNMAPPED"))</f>
        <v/>
      </c>
      <c r="E538" s="0" t="str">
        <f aca="false">IF(A538="","",IFERROR(INDEX(Cleanup_Rules!$E$6:$E$60,MATCH(TRIM(LOWER(Raw_Export!E538)),Cleanup_Rules!$D$6:$D$60,0)),"UNMAPPED"))</f>
        <v/>
      </c>
      <c r="F538" s="0" t="str">
        <f aca="false">IF(A538="","",IFERROR(INDEX(Cleanup_Rules!$H$6:$H$60,MATCH(TRIM(LOWER(Raw_Export!F538)),Cleanup_Rules!$G$6:$G$60,0)),"UNMAPPED"))</f>
        <v/>
      </c>
      <c r="G538" s="0" t="str">
        <f aca="false">IF(A538="","",IFERROR(INDEX(Cleanup_Rules!$K$6:$K$60,MATCH(TRIM(LOWER(Raw_Export!G538)),Cleanup_Rules!$J$6:$J$60,0)),"UNMAPPED"))</f>
        <v/>
      </c>
      <c r="H538" s="0" t="str">
        <f aca="false">IF(A538="","",IFERROR(INDEX(Cleanup_Rules!$N$6:$N$60,MATCH(TRIM(LOWER(Raw_Export!H538)),Cleanup_Rules!$M$6:$M$60,0)),"UNMAPPED"))</f>
        <v/>
      </c>
      <c r="I538" s="35" t="str">
        <f aca="false">IF(OR(A538="",Raw_Export!I538=""),"",Raw_Export!I538)</f>
        <v/>
      </c>
      <c r="J538" s="37" t="str">
        <f aca="false">IF(A538="","",IF(Raw_Export!J538="",0,IF(ISNUMBER(Raw_Export!J538),Raw_Export!J538,VALUE(SUBSTITUTE(SUBSTITUTE(Raw_Export!J538,"$",""),",","")))))</f>
        <v/>
      </c>
      <c r="K538" s="0" t="str">
        <f aca="false">IF(A538="","",IF(COUNTIF($A$6:A538,A538)&gt;1,"Duplicate",""))</f>
        <v/>
      </c>
      <c r="L538" s="0" t="str">
        <f aca="false">IF(A538="","",IF(AND(H538="Completed",I538=""),"No completion date",IF(AND(I538&lt;&gt;"",I538&lt;B538),"Completed before created","")))</f>
        <v/>
      </c>
      <c r="M538" s="0" t="str">
        <f aca="false">IF(A538="","",IF(K538="Duplicate","No","Yes"))</f>
        <v/>
      </c>
      <c r="N538" s="0" t="str">
        <f aca="false">IF(OR(A538="",H538&lt;&gt;"Completed",L538&lt;&gt;""),"",I538-B538)</f>
        <v/>
      </c>
      <c r="O538" s="0" t="str">
        <f aca="false">IF(A538="","",IFERROR(INDEX(Cleanup_Rules!$Q$6:$Q$8,MATCH(F538,Cleanup_Rules!$P$6:$P$8,0)),""))</f>
        <v/>
      </c>
      <c r="P538" s="0" t="str">
        <f aca="false">IF(OR(N538="",O538=""),"",IF(N538&lt;=O538,"Yes","No"))</f>
        <v/>
      </c>
      <c r="Q538" s="0" t="str">
        <f aca="false">IF(A538="","",MID(IF(NOT(EXACT(TRIM(Raw_Export!C538),D538))," · property","")&amp;IF(NOT(EXACT(TRIM(Raw_Export!E538),E538))," · category","")&amp;IF(NOT(EXACT(TRIM(Raw_Export!F538),F538))," · priority","")&amp;IF(NOT(EXACT(TRIM(Raw_Export!G538),G538))," · vendor","")&amp;IF(NOT(EXACT(TRIM(Raw_Export!H538),H538))," · status","")&amp;IF(ISTEXT(Raw_Export!J538)," · cost was text",""),4,200))</f>
        <v/>
      </c>
      <c r="R538" s="0" t="str">
        <f aca="false">IF(A538="","",IF(OR(LEN(Q538)&gt;0,K538&lt;&gt;"",L538&lt;&gt;""),1,0))</f>
        <v/>
      </c>
    </row>
    <row r="539" customFormat="false" ht="15" hidden="false" customHeight="false" outlineLevel="0" collapsed="false">
      <c r="A539" s="0" t="str">
        <f aca="false">IF(Raw_Export!A539="","",Raw_Export!A539)</f>
        <v/>
      </c>
      <c r="B539" s="35" t="str">
        <f aca="false">IF(A539="","",Raw_Export!B539)</f>
        <v/>
      </c>
      <c r="C539" s="36" t="str">
        <f aca="false">IF(A539="","",DATE(YEAR(B539),MONTH(B539),1))</f>
        <v/>
      </c>
      <c r="D539" s="0" t="str">
        <f aca="false">IF(A539="","",IFERROR(INDEX(Cleanup_Rules!$B$6:$B$60,MATCH(TRIM(LOWER(Raw_Export!C539)),Cleanup_Rules!$A$6:$A$60,0)),"UNMAPPED"))</f>
        <v/>
      </c>
      <c r="E539" s="0" t="str">
        <f aca="false">IF(A539="","",IFERROR(INDEX(Cleanup_Rules!$E$6:$E$60,MATCH(TRIM(LOWER(Raw_Export!E539)),Cleanup_Rules!$D$6:$D$60,0)),"UNMAPPED"))</f>
        <v/>
      </c>
      <c r="F539" s="0" t="str">
        <f aca="false">IF(A539="","",IFERROR(INDEX(Cleanup_Rules!$H$6:$H$60,MATCH(TRIM(LOWER(Raw_Export!F539)),Cleanup_Rules!$G$6:$G$60,0)),"UNMAPPED"))</f>
        <v/>
      </c>
      <c r="G539" s="0" t="str">
        <f aca="false">IF(A539="","",IFERROR(INDEX(Cleanup_Rules!$K$6:$K$60,MATCH(TRIM(LOWER(Raw_Export!G539)),Cleanup_Rules!$J$6:$J$60,0)),"UNMAPPED"))</f>
        <v/>
      </c>
      <c r="H539" s="0" t="str">
        <f aca="false">IF(A539="","",IFERROR(INDEX(Cleanup_Rules!$N$6:$N$60,MATCH(TRIM(LOWER(Raw_Export!H539)),Cleanup_Rules!$M$6:$M$60,0)),"UNMAPPED"))</f>
        <v/>
      </c>
      <c r="I539" s="35" t="str">
        <f aca="false">IF(OR(A539="",Raw_Export!I539=""),"",Raw_Export!I539)</f>
        <v/>
      </c>
      <c r="J539" s="37" t="str">
        <f aca="false">IF(A539="","",IF(Raw_Export!J539="",0,IF(ISNUMBER(Raw_Export!J539),Raw_Export!J539,VALUE(SUBSTITUTE(SUBSTITUTE(Raw_Export!J539,"$",""),",","")))))</f>
        <v/>
      </c>
      <c r="K539" s="0" t="str">
        <f aca="false">IF(A539="","",IF(COUNTIF($A$6:A539,A539)&gt;1,"Duplicate",""))</f>
        <v/>
      </c>
      <c r="L539" s="0" t="str">
        <f aca="false">IF(A539="","",IF(AND(H539="Completed",I539=""),"No completion date",IF(AND(I539&lt;&gt;"",I539&lt;B539),"Completed before created","")))</f>
        <v/>
      </c>
      <c r="M539" s="0" t="str">
        <f aca="false">IF(A539="","",IF(K539="Duplicate","No","Yes"))</f>
        <v/>
      </c>
      <c r="N539" s="0" t="str">
        <f aca="false">IF(OR(A539="",H539&lt;&gt;"Completed",L539&lt;&gt;""),"",I539-B539)</f>
        <v/>
      </c>
      <c r="O539" s="0" t="str">
        <f aca="false">IF(A539="","",IFERROR(INDEX(Cleanup_Rules!$Q$6:$Q$8,MATCH(F539,Cleanup_Rules!$P$6:$P$8,0)),""))</f>
        <v/>
      </c>
      <c r="P539" s="0" t="str">
        <f aca="false">IF(OR(N539="",O539=""),"",IF(N539&lt;=O539,"Yes","No"))</f>
        <v/>
      </c>
      <c r="Q539" s="0" t="str">
        <f aca="false">IF(A539="","",MID(IF(NOT(EXACT(TRIM(Raw_Export!C539),D539))," · property","")&amp;IF(NOT(EXACT(TRIM(Raw_Export!E539),E539))," · category","")&amp;IF(NOT(EXACT(TRIM(Raw_Export!F539),F539))," · priority","")&amp;IF(NOT(EXACT(TRIM(Raw_Export!G539),G539))," · vendor","")&amp;IF(NOT(EXACT(TRIM(Raw_Export!H539),H539))," · status","")&amp;IF(ISTEXT(Raw_Export!J539)," · cost was text",""),4,200))</f>
        <v/>
      </c>
      <c r="R539" s="0" t="str">
        <f aca="false">IF(A539="","",IF(OR(LEN(Q539)&gt;0,K539&lt;&gt;"",L539&lt;&gt;""),1,0))</f>
        <v/>
      </c>
    </row>
    <row r="540" customFormat="false" ht="15" hidden="false" customHeight="false" outlineLevel="0" collapsed="false">
      <c r="A540" s="0" t="str">
        <f aca="false">IF(Raw_Export!A540="","",Raw_Export!A540)</f>
        <v/>
      </c>
      <c r="B540" s="35" t="str">
        <f aca="false">IF(A540="","",Raw_Export!B540)</f>
        <v/>
      </c>
      <c r="C540" s="36" t="str">
        <f aca="false">IF(A540="","",DATE(YEAR(B540),MONTH(B540),1))</f>
        <v/>
      </c>
      <c r="D540" s="0" t="str">
        <f aca="false">IF(A540="","",IFERROR(INDEX(Cleanup_Rules!$B$6:$B$60,MATCH(TRIM(LOWER(Raw_Export!C540)),Cleanup_Rules!$A$6:$A$60,0)),"UNMAPPED"))</f>
        <v/>
      </c>
      <c r="E540" s="0" t="str">
        <f aca="false">IF(A540="","",IFERROR(INDEX(Cleanup_Rules!$E$6:$E$60,MATCH(TRIM(LOWER(Raw_Export!E540)),Cleanup_Rules!$D$6:$D$60,0)),"UNMAPPED"))</f>
        <v/>
      </c>
      <c r="F540" s="0" t="str">
        <f aca="false">IF(A540="","",IFERROR(INDEX(Cleanup_Rules!$H$6:$H$60,MATCH(TRIM(LOWER(Raw_Export!F540)),Cleanup_Rules!$G$6:$G$60,0)),"UNMAPPED"))</f>
        <v/>
      </c>
      <c r="G540" s="0" t="str">
        <f aca="false">IF(A540="","",IFERROR(INDEX(Cleanup_Rules!$K$6:$K$60,MATCH(TRIM(LOWER(Raw_Export!G540)),Cleanup_Rules!$J$6:$J$60,0)),"UNMAPPED"))</f>
        <v/>
      </c>
      <c r="H540" s="0" t="str">
        <f aca="false">IF(A540="","",IFERROR(INDEX(Cleanup_Rules!$N$6:$N$60,MATCH(TRIM(LOWER(Raw_Export!H540)),Cleanup_Rules!$M$6:$M$60,0)),"UNMAPPED"))</f>
        <v/>
      </c>
      <c r="I540" s="35" t="str">
        <f aca="false">IF(OR(A540="",Raw_Export!I540=""),"",Raw_Export!I540)</f>
        <v/>
      </c>
      <c r="J540" s="37" t="str">
        <f aca="false">IF(A540="","",IF(Raw_Export!J540="",0,IF(ISNUMBER(Raw_Export!J540),Raw_Export!J540,VALUE(SUBSTITUTE(SUBSTITUTE(Raw_Export!J540,"$",""),",","")))))</f>
        <v/>
      </c>
      <c r="K540" s="0" t="str">
        <f aca="false">IF(A540="","",IF(COUNTIF($A$6:A540,A540)&gt;1,"Duplicate",""))</f>
        <v/>
      </c>
      <c r="L540" s="0" t="str">
        <f aca="false">IF(A540="","",IF(AND(H540="Completed",I540=""),"No completion date",IF(AND(I540&lt;&gt;"",I540&lt;B540),"Completed before created","")))</f>
        <v/>
      </c>
      <c r="M540" s="0" t="str">
        <f aca="false">IF(A540="","",IF(K540="Duplicate","No","Yes"))</f>
        <v/>
      </c>
      <c r="N540" s="0" t="str">
        <f aca="false">IF(OR(A540="",H540&lt;&gt;"Completed",L540&lt;&gt;""),"",I540-B540)</f>
        <v/>
      </c>
      <c r="O540" s="0" t="str">
        <f aca="false">IF(A540="","",IFERROR(INDEX(Cleanup_Rules!$Q$6:$Q$8,MATCH(F540,Cleanup_Rules!$P$6:$P$8,0)),""))</f>
        <v/>
      </c>
      <c r="P540" s="0" t="str">
        <f aca="false">IF(OR(N540="",O540=""),"",IF(N540&lt;=O540,"Yes","No"))</f>
        <v/>
      </c>
      <c r="Q540" s="0" t="str">
        <f aca="false">IF(A540="","",MID(IF(NOT(EXACT(TRIM(Raw_Export!C540),D540))," · property","")&amp;IF(NOT(EXACT(TRIM(Raw_Export!E540),E540))," · category","")&amp;IF(NOT(EXACT(TRIM(Raw_Export!F540),F540))," · priority","")&amp;IF(NOT(EXACT(TRIM(Raw_Export!G540),G540))," · vendor","")&amp;IF(NOT(EXACT(TRIM(Raw_Export!H540),H540))," · status","")&amp;IF(ISTEXT(Raw_Export!J540)," · cost was text",""),4,200))</f>
        <v/>
      </c>
      <c r="R540" s="0" t="str">
        <f aca="false">IF(A540="","",IF(OR(LEN(Q540)&gt;0,K540&lt;&gt;"",L540&lt;&gt;""),1,0))</f>
        <v/>
      </c>
    </row>
    <row r="541" customFormat="false" ht="15" hidden="false" customHeight="false" outlineLevel="0" collapsed="false">
      <c r="A541" s="0" t="str">
        <f aca="false">IF(Raw_Export!A541="","",Raw_Export!A541)</f>
        <v/>
      </c>
      <c r="B541" s="35" t="str">
        <f aca="false">IF(A541="","",Raw_Export!B541)</f>
        <v/>
      </c>
      <c r="C541" s="36" t="str">
        <f aca="false">IF(A541="","",DATE(YEAR(B541),MONTH(B541),1))</f>
        <v/>
      </c>
      <c r="D541" s="0" t="str">
        <f aca="false">IF(A541="","",IFERROR(INDEX(Cleanup_Rules!$B$6:$B$60,MATCH(TRIM(LOWER(Raw_Export!C541)),Cleanup_Rules!$A$6:$A$60,0)),"UNMAPPED"))</f>
        <v/>
      </c>
      <c r="E541" s="0" t="str">
        <f aca="false">IF(A541="","",IFERROR(INDEX(Cleanup_Rules!$E$6:$E$60,MATCH(TRIM(LOWER(Raw_Export!E541)),Cleanup_Rules!$D$6:$D$60,0)),"UNMAPPED"))</f>
        <v/>
      </c>
      <c r="F541" s="0" t="str">
        <f aca="false">IF(A541="","",IFERROR(INDEX(Cleanup_Rules!$H$6:$H$60,MATCH(TRIM(LOWER(Raw_Export!F541)),Cleanup_Rules!$G$6:$G$60,0)),"UNMAPPED"))</f>
        <v/>
      </c>
      <c r="G541" s="0" t="str">
        <f aca="false">IF(A541="","",IFERROR(INDEX(Cleanup_Rules!$K$6:$K$60,MATCH(TRIM(LOWER(Raw_Export!G541)),Cleanup_Rules!$J$6:$J$60,0)),"UNMAPPED"))</f>
        <v/>
      </c>
      <c r="H541" s="0" t="str">
        <f aca="false">IF(A541="","",IFERROR(INDEX(Cleanup_Rules!$N$6:$N$60,MATCH(TRIM(LOWER(Raw_Export!H541)),Cleanup_Rules!$M$6:$M$60,0)),"UNMAPPED"))</f>
        <v/>
      </c>
      <c r="I541" s="35" t="str">
        <f aca="false">IF(OR(A541="",Raw_Export!I541=""),"",Raw_Export!I541)</f>
        <v/>
      </c>
      <c r="J541" s="37" t="str">
        <f aca="false">IF(A541="","",IF(Raw_Export!J541="",0,IF(ISNUMBER(Raw_Export!J541),Raw_Export!J541,VALUE(SUBSTITUTE(SUBSTITUTE(Raw_Export!J541,"$",""),",","")))))</f>
        <v/>
      </c>
      <c r="K541" s="0" t="str">
        <f aca="false">IF(A541="","",IF(COUNTIF($A$6:A541,A541)&gt;1,"Duplicate",""))</f>
        <v/>
      </c>
      <c r="L541" s="0" t="str">
        <f aca="false">IF(A541="","",IF(AND(H541="Completed",I541=""),"No completion date",IF(AND(I541&lt;&gt;"",I541&lt;B541),"Completed before created","")))</f>
        <v/>
      </c>
      <c r="M541" s="0" t="str">
        <f aca="false">IF(A541="","",IF(K541="Duplicate","No","Yes"))</f>
        <v/>
      </c>
      <c r="N541" s="0" t="str">
        <f aca="false">IF(OR(A541="",H541&lt;&gt;"Completed",L541&lt;&gt;""),"",I541-B541)</f>
        <v/>
      </c>
      <c r="O541" s="0" t="str">
        <f aca="false">IF(A541="","",IFERROR(INDEX(Cleanup_Rules!$Q$6:$Q$8,MATCH(F541,Cleanup_Rules!$P$6:$P$8,0)),""))</f>
        <v/>
      </c>
      <c r="P541" s="0" t="str">
        <f aca="false">IF(OR(N541="",O541=""),"",IF(N541&lt;=O541,"Yes","No"))</f>
        <v/>
      </c>
      <c r="Q541" s="0" t="str">
        <f aca="false">IF(A541="","",MID(IF(NOT(EXACT(TRIM(Raw_Export!C541),D541))," · property","")&amp;IF(NOT(EXACT(TRIM(Raw_Export!E541),E541))," · category","")&amp;IF(NOT(EXACT(TRIM(Raw_Export!F541),F541))," · priority","")&amp;IF(NOT(EXACT(TRIM(Raw_Export!G541),G541))," · vendor","")&amp;IF(NOT(EXACT(TRIM(Raw_Export!H541),H541))," · status","")&amp;IF(ISTEXT(Raw_Export!J541)," · cost was text",""),4,200))</f>
        <v/>
      </c>
      <c r="R541" s="0" t="str">
        <f aca="false">IF(A541="","",IF(OR(LEN(Q541)&gt;0,K541&lt;&gt;"",L541&lt;&gt;""),1,0))</f>
        <v/>
      </c>
    </row>
    <row r="542" customFormat="false" ht="15" hidden="false" customHeight="false" outlineLevel="0" collapsed="false">
      <c r="A542" s="0" t="str">
        <f aca="false">IF(Raw_Export!A542="","",Raw_Export!A542)</f>
        <v/>
      </c>
      <c r="B542" s="35" t="str">
        <f aca="false">IF(A542="","",Raw_Export!B542)</f>
        <v/>
      </c>
      <c r="C542" s="36" t="str">
        <f aca="false">IF(A542="","",DATE(YEAR(B542),MONTH(B542),1))</f>
        <v/>
      </c>
      <c r="D542" s="0" t="str">
        <f aca="false">IF(A542="","",IFERROR(INDEX(Cleanup_Rules!$B$6:$B$60,MATCH(TRIM(LOWER(Raw_Export!C542)),Cleanup_Rules!$A$6:$A$60,0)),"UNMAPPED"))</f>
        <v/>
      </c>
      <c r="E542" s="0" t="str">
        <f aca="false">IF(A542="","",IFERROR(INDEX(Cleanup_Rules!$E$6:$E$60,MATCH(TRIM(LOWER(Raw_Export!E542)),Cleanup_Rules!$D$6:$D$60,0)),"UNMAPPED"))</f>
        <v/>
      </c>
      <c r="F542" s="0" t="str">
        <f aca="false">IF(A542="","",IFERROR(INDEX(Cleanup_Rules!$H$6:$H$60,MATCH(TRIM(LOWER(Raw_Export!F542)),Cleanup_Rules!$G$6:$G$60,0)),"UNMAPPED"))</f>
        <v/>
      </c>
      <c r="G542" s="0" t="str">
        <f aca="false">IF(A542="","",IFERROR(INDEX(Cleanup_Rules!$K$6:$K$60,MATCH(TRIM(LOWER(Raw_Export!G542)),Cleanup_Rules!$J$6:$J$60,0)),"UNMAPPED"))</f>
        <v/>
      </c>
      <c r="H542" s="0" t="str">
        <f aca="false">IF(A542="","",IFERROR(INDEX(Cleanup_Rules!$N$6:$N$60,MATCH(TRIM(LOWER(Raw_Export!H542)),Cleanup_Rules!$M$6:$M$60,0)),"UNMAPPED"))</f>
        <v/>
      </c>
      <c r="I542" s="35" t="str">
        <f aca="false">IF(OR(A542="",Raw_Export!I542=""),"",Raw_Export!I542)</f>
        <v/>
      </c>
      <c r="J542" s="37" t="str">
        <f aca="false">IF(A542="","",IF(Raw_Export!J542="",0,IF(ISNUMBER(Raw_Export!J542),Raw_Export!J542,VALUE(SUBSTITUTE(SUBSTITUTE(Raw_Export!J542,"$",""),",","")))))</f>
        <v/>
      </c>
      <c r="K542" s="0" t="str">
        <f aca="false">IF(A542="","",IF(COUNTIF($A$6:A542,A542)&gt;1,"Duplicate",""))</f>
        <v/>
      </c>
      <c r="L542" s="0" t="str">
        <f aca="false">IF(A542="","",IF(AND(H542="Completed",I542=""),"No completion date",IF(AND(I542&lt;&gt;"",I542&lt;B542),"Completed before created","")))</f>
        <v/>
      </c>
      <c r="M542" s="0" t="str">
        <f aca="false">IF(A542="","",IF(K542="Duplicate","No","Yes"))</f>
        <v/>
      </c>
      <c r="N542" s="0" t="str">
        <f aca="false">IF(OR(A542="",H542&lt;&gt;"Completed",L542&lt;&gt;""),"",I542-B542)</f>
        <v/>
      </c>
      <c r="O542" s="0" t="str">
        <f aca="false">IF(A542="","",IFERROR(INDEX(Cleanup_Rules!$Q$6:$Q$8,MATCH(F542,Cleanup_Rules!$P$6:$P$8,0)),""))</f>
        <v/>
      </c>
      <c r="P542" s="0" t="str">
        <f aca="false">IF(OR(N542="",O542=""),"",IF(N542&lt;=O542,"Yes","No"))</f>
        <v/>
      </c>
      <c r="Q542" s="0" t="str">
        <f aca="false">IF(A542="","",MID(IF(NOT(EXACT(TRIM(Raw_Export!C542),D542))," · property","")&amp;IF(NOT(EXACT(TRIM(Raw_Export!E542),E542))," · category","")&amp;IF(NOT(EXACT(TRIM(Raw_Export!F542),F542))," · priority","")&amp;IF(NOT(EXACT(TRIM(Raw_Export!G542),G542))," · vendor","")&amp;IF(NOT(EXACT(TRIM(Raw_Export!H542),H542))," · status","")&amp;IF(ISTEXT(Raw_Export!J542)," · cost was text",""),4,200))</f>
        <v/>
      </c>
      <c r="R542" s="0" t="str">
        <f aca="false">IF(A542="","",IF(OR(LEN(Q542)&gt;0,K542&lt;&gt;"",L542&lt;&gt;""),1,0))</f>
        <v/>
      </c>
    </row>
    <row r="543" customFormat="false" ht="15" hidden="false" customHeight="false" outlineLevel="0" collapsed="false">
      <c r="A543" s="0" t="str">
        <f aca="false">IF(Raw_Export!A543="","",Raw_Export!A543)</f>
        <v/>
      </c>
      <c r="B543" s="35" t="str">
        <f aca="false">IF(A543="","",Raw_Export!B543)</f>
        <v/>
      </c>
      <c r="C543" s="36" t="str">
        <f aca="false">IF(A543="","",DATE(YEAR(B543),MONTH(B543),1))</f>
        <v/>
      </c>
      <c r="D543" s="0" t="str">
        <f aca="false">IF(A543="","",IFERROR(INDEX(Cleanup_Rules!$B$6:$B$60,MATCH(TRIM(LOWER(Raw_Export!C543)),Cleanup_Rules!$A$6:$A$60,0)),"UNMAPPED"))</f>
        <v/>
      </c>
      <c r="E543" s="0" t="str">
        <f aca="false">IF(A543="","",IFERROR(INDEX(Cleanup_Rules!$E$6:$E$60,MATCH(TRIM(LOWER(Raw_Export!E543)),Cleanup_Rules!$D$6:$D$60,0)),"UNMAPPED"))</f>
        <v/>
      </c>
      <c r="F543" s="0" t="str">
        <f aca="false">IF(A543="","",IFERROR(INDEX(Cleanup_Rules!$H$6:$H$60,MATCH(TRIM(LOWER(Raw_Export!F543)),Cleanup_Rules!$G$6:$G$60,0)),"UNMAPPED"))</f>
        <v/>
      </c>
      <c r="G543" s="0" t="str">
        <f aca="false">IF(A543="","",IFERROR(INDEX(Cleanup_Rules!$K$6:$K$60,MATCH(TRIM(LOWER(Raw_Export!G543)),Cleanup_Rules!$J$6:$J$60,0)),"UNMAPPED"))</f>
        <v/>
      </c>
      <c r="H543" s="0" t="str">
        <f aca="false">IF(A543="","",IFERROR(INDEX(Cleanup_Rules!$N$6:$N$60,MATCH(TRIM(LOWER(Raw_Export!H543)),Cleanup_Rules!$M$6:$M$60,0)),"UNMAPPED"))</f>
        <v/>
      </c>
      <c r="I543" s="35" t="str">
        <f aca="false">IF(OR(A543="",Raw_Export!I543=""),"",Raw_Export!I543)</f>
        <v/>
      </c>
      <c r="J543" s="37" t="str">
        <f aca="false">IF(A543="","",IF(Raw_Export!J543="",0,IF(ISNUMBER(Raw_Export!J543),Raw_Export!J543,VALUE(SUBSTITUTE(SUBSTITUTE(Raw_Export!J543,"$",""),",","")))))</f>
        <v/>
      </c>
      <c r="K543" s="0" t="str">
        <f aca="false">IF(A543="","",IF(COUNTIF($A$6:A543,A543)&gt;1,"Duplicate",""))</f>
        <v/>
      </c>
      <c r="L543" s="0" t="str">
        <f aca="false">IF(A543="","",IF(AND(H543="Completed",I543=""),"No completion date",IF(AND(I543&lt;&gt;"",I543&lt;B543),"Completed before created","")))</f>
        <v/>
      </c>
      <c r="M543" s="0" t="str">
        <f aca="false">IF(A543="","",IF(K543="Duplicate","No","Yes"))</f>
        <v/>
      </c>
      <c r="N543" s="0" t="str">
        <f aca="false">IF(OR(A543="",H543&lt;&gt;"Completed",L543&lt;&gt;""),"",I543-B543)</f>
        <v/>
      </c>
      <c r="O543" s="0" t="str">
        <f aca="false">IF(A543="","",IFERROR(INDEX(Cleanup_Rules!$Q$6:$Q$8,MATCH(F543,Cleanup_Rules!$P$6:$P$8,0)),""))</f>
        <v/>
      </c>
      <c r="P543" s="0" t="str">
        <f aca="false">IF(OR(N543="",O543=""),"",IF(N543&lt;=O543,"Yes","No"))</f>
        <v/>
      </c>
      <c r="Q543" s="0" t="str">
        <f aca="false">IF(A543="","",MID(IF(NOT(EXACT(TRIM(Raw_Export!C543),D543))," · property","")&amp;IF(NOT(EXACT(TRIM(Raw_Export!E543),E543))," · category","")&amp;IF(NOT(EXACT(TRIM(Raw_Export!F543),F543))," · priority","")&amp;IF(NOT(EXACT(TRIM(Raw_Export!G543),G543))," · vendor","")&amp;IF(NOT(EXACT(TRIM(Raw_Export!H543),H543))," · status","")&amp;IF(ISTEXT(Raw_Export!J543)," · cost was text",""),4,200))</f>
        <v/>
      </c>
      <c r="R543" s="0" t="str">
        <f aca="false">IF(A543="","",IF(OR(LEN(Q543)&gt;0,K543&lt;&gt;"",L543&lt;&gt;""),1,0))</f>
        <v/>
      </c>
    </row>
    <row r="544" customFormat="false" ht="15" hidden="false" customHeight="false" outlineLevel="0" collapsed="false">
      <c r="A544" s="0" t="str">
        <f aca="false">IF(Raw_Export!A544="","",Raw_Export!A544)</f>
        <v/>
      </c>
      <c r="B544" s="35" t="str">
        <f aca="false">IF(A544="","",Raw_Export!B544)</f>
        <v/>
      </c>
      <c r="C544" s="36" t="str">
        <f aca="false">IF(A544="","",DATE(YEAR(B544),MONTH(B544),1))</f>
        <v/>
      </c>
      <c r="D544" s="0" t="str">
        <f aca="false">IF(A544="","",IFERROR(INDEX(Cleanup_Rules!$B$6:$B$60,MATCH(TRIM(LOWER(Raw_Export!C544)),Cleanup_Rules!$A$6:$A$60,0)),"UNMAPPED"))</f>
        <v/>
      </c>
      <c r="E544" s="0" t="str">
        <f aca="false">IF(A544="","",IFERROR(INDEX(Cleanup_Rules!$E$6:$E$60,MATCH(TRIM(LOWER(Raw_Export!E544)),Cleanup_Rules!$D$6:$D$60,0)),"UNMAPPED"))</f>
        <v/>
      </c>
      <c r="F544" s="0" t="str">
        <f aca="false">IF(A544="","",IFERROR(INDEX(Cleanup_Rules!$H$6:$H$60,MATCH(TRIM(LOWER(Raw_Export!F544)),Cleanup_Rules!$G$6:$G$60,0)),"UNMAPPED"))</f>
        <v/>
      </c>
      <c r="G544" s="0" t="str">
        <f aca="false">IF(A544="","",IFERROR(INDEX(Cleanup_Rules!$K$6:$K$60,MATCH(TRIM(LOWER(Raw_Export!G544)),Cleanup_Rules!$J$6:$J$60,0)),"UNMAPPED"))</f>
        <v/>
      </c>
      <c r="H544" s="0" t="str">
        <f aca="false">IF(A544="","",IFERROR(INDEX(Cleanup_Rules!$N$6:$N$60,MATCH(TRIM(LOWER(Raw_Export!H544)),Cleanup_Rules!$M$6:$M$60,0)),"UNMAPPED"))</f>
        <v/>
      </c>
      <c r="I544" s="35" t="str">
        <f aca="false">IF(OR(A544="",Raw_Export!I544=""),"",Raw_Export!I544)</f>
        <v/>
      </c>
      <c r="J544" s="37" t="str">
        <f aca="false">IF(A544="","",IF(Raw_Export!J544="",0,IF(ISNUMBER(Raw_Export!J544),Raw_Export!J544,VALUE(SUBSTITUTE(SUBSTITUTE(Raw_Export!J544,"$",""),",","")))))</f>
        <v/>
      </c>
      <c r="K544" s="0" t="str">
        <f aca="false">IF(A544="","",IF(COUNTIF($A$6:A544,A544)&gt;1,"Duplicate",""))</f>
        <v/>
      </c>
      <c r="L544" s="0" t="str">
        <f aca="false">IF(A544="","",IF(AND(H544="Completed",I544=""),"No completion date",IF(AND(I544&lt;&gt;"",I544&lt;B544),"Completed before created","")))</f>
        <v/>
      </c>
      <c r="M544" s="0" t="str">
        <f aca="false">IF(A544="","",IF(K544="Duplicate","No","Yes"))</f>
        <v/>
      </c>
      <c r="N544" s="0" t="str">
        <f aca="false">IF(OR(A544="",H544&lt;&gt;"Completed",L544&lt;&gt;""),"",I544-B544)</f>
        <v/>
      </c>
      <c r="O544" s="0" t="str">
        <f aca="false">IF(A544="","",IFERROR(INDEX(Cleanup_Rules!$Q$6:$Q$8,MATCH(F544,Cleanup_Rules!$P$6:$P$8,0)),""))</f>
        <v/>
      </c>
      <c r="P544" s="0" t="str">
        <f aca="false">IF(OR(N544="",O544=""),"",IF(N544&lt;=O544,"Yes","No"))</f>
        <v/>
      </c>
      <c r="Q544" s="0" t="str">
        <f aca="false">IF(A544="","",MID(IF(NOT(EXACT(TRIM(Raw_Export!C544),D544))," · property","")&amp;IF(NOT(EXACT(TRIM(Raw_Export!E544),E544))," · category","")&amp;IF(NOT(EXACT(TRIM(Raw_Export!F544),F544))," · priority","")&amp;IF(NOT(EXACT(TRIM(Raw_Export!G544),G544))," · vendor","")&amp;IF(NOT(EXACT(TRIM(Raw_Export!H544),H544))," · status","")&amp;IF(ISTEXT(Raw_Export!J544)," · cost was text",""),4,200))</f>
        <v/>
      </c>
      <c r="R544" s="0" t="str">
        <f aca="false">IF(A544="","",IF(OR(LEN(Q544)&gt;0,K544&lt;&gt;"",L544&lt;&gt;""),1,0))</f>
        <v/>
      </c>
    </row>
    <row r="545" customFormat="false" ht="15" hidden="false" customHeight="false" outlineLevel="0" collapsed="false">
      <c r="A545" s="0" t="str">
        <f aca="false">IF(Raw_Export!A545="","",Raw_Export!A545)</f>
        <v/>
      </c>
      <c r="B545" s="35" t="str">
        <f aca="false">IF(A545="","",Raw_Export!B545)</f>
        <v/>
      </c>
      <c r="C545" s="36" t="str">
        <f aca="false">IF(A545="","",DATE(YEAR(B545),MONTH(B545),1))</f>
        <v/>
      </c>
      <c r="D545" s="0" t="str">
        <f aca="false">IF(A545="","",IFERROR(INDEX(Cleanup_Rules!$B$6:$B$60,MATCH(TRIM(LOWER(Raw_Export!C545)),Cleanup_Rules!$A$6:$A$60,0)),"UNMAPPED"))</f>
        <v/>
      </c>
      <c r="E545" s="0" t="str">
        <f aca="false">IF(A545="","",IFERROR(INDEX(Cleanup_Rules!$E$6:$E$60,MATCH(TRIM(LOWER(Raw_Export!E545)),Cleanup_Rules!$D$6:$D$60,0)),"UNMAPPED"))</f>
        <v/>
      </c>
      <c r="F545" s="0" t="str">
        <f aca="false">IF(A545="","",IFERROR(INDEX(Cleanup_Rules!$H$6:$H$60,MATCH(TRIM(LOWER(Raw_Export!F545)),Cleanup_Rules!$G$6:$G$60,0)),"UNMAPPED"))</f>
        <v/>
      </c>
      <c r="G545" s="0" t="str">
        <f aca="false">IF(A545="","",IFERROR(INDEX(Cleanup_Rules!$K$6:$K$60,MATCH(TRIM(LOWER(Raw_Export!G545)),Cleanup_Rules!$J$6:$J$60,0)),"UNMAPPED"))</f>
        <v/>
      </c>
      <c r="H545" s="0" t="str">
        <f aca="false">IF(A545="","",IFERROR(INDEX(Cleanup_Rules!$N$6:$N$60,MATCH(TRIM(LOWER(Raw_Export!H545)),Cleanup_Rules!$M$6:$M$60,0)),"UNMAPPED"))</f>
        <v/>
      </c>
      <c r="I545" s="35" t="str">
        <f aca="false">IF(OR(A545="",Raw_Export!I545=""),"",Raw_Export!I545)</f>
        <v/>
      </c>
      <c r="J545" s="37" t="str">
        <f aca="false">IF(A545="","",IF(Raw_Export!J545="",0,IF(ISNUMBER(Raw_Export!J545),Raw_Export!J545,VALUE(SUBSTITUTE(SUBSTITUTE(Raw_Export!J545,"$",""),",","")))))</f>
        <v/>
      </c>
      <c r="K545" s="0" t="str">
        <f aca="false">IF(A545="","",IF(COUNTIF($A$6:A545,A545)&gt;1,"Duplicate",""))</f>
        <v/>
      </c>
      <c r="L545" s="0" t="str">
        <f aca="false">IF(A545="","",IF(AND(H545="Completed",I545=""),"No completion date",IF(AND(I545&lt;&gt;"",I545&lt;B545),"Completed before created","")))</f>
        <v/>
      </c>
      <c r="M545" s="0" t="str">
        <f aca="false">IF(A545="","",IF(K545="Duplicate","No","Yes"))</f>
        <v/>
      </c>
      <c r="N545" s="0" t="str">
        <f aca="false">IF(OR(A545="",H545&lt;&gt;"Completed",L545&lt;&gt;""),"",I545-B545)</f>
        <v/>
      </c>
      <c r="O545" s="0" t="str">
        <f aca="false">IF(A545="","",IFERROR(INDEX(Cleanup_Rules!$Q$6:$Q$8,MATCH(F545,Cleanup_Rules!$P$6:$P$8,0)),""))</f>
        <v/>
      </c>
      <c r="P545" s="0" t="str">
        <f aca="false">IF(OR(N545="",O545=""),"",IF(N545&lt;=O545,"Yes","No"))</f>
        <v/>
      </c>
      <c r="Q545" s="0" t="str">
        <f aca="false">IF(A545="","",MID(IF(NOT(EXACT(TRIM(Raw_Export!C545),D545))," · property","")&amp;IF(NOT(EXACT(TRIM(Raw_Export!E545),E545))," · category","")&amp;IF(NOT(EXACT(TRIM(Raw_Export!F545),F545))," · priority","")&amp;IF(NOT(EXACT(TRIM(Raw_Export!G545),G545))," · vendor","")&amp;IF(NOT(EXACT(TRIM(Raw_Export!H545),H545))," · status","")&amp;IF(ISTEXT(Raw_Export!J545)," · cost was text",""),4,200))</f>
        <v/>
      </c>
      <c r="R545" s="0" t="str">
        <f aca="false">IF(A545="","",IF(OR(LEN(Q545)&gt;0,K545&lt;&gt;"",L545&lt;&gt;""),1,0))</f>
        <v/>
      </c>
    </row>
    <row r="546" customFormat="false" ht="15" hidden="false" customHeight="false" outlineLevel="0" collapsed="false">
      <c r="A546" s="0" t="str">
        <f aca="false">IF(Raw_Export!A546="","",Raw_Export!A546)</f>
        <v/>
      </c>
      <c r="B546" s="35" t="str">
        <f aca="false">IF(A546="","",Raw_Export!B546)</f>
        <v/>
      </c>
      <c r="C546" s="36" t="str">
        <f aca="false">IF(A546="","",DATE(YEAR(B546),MONTH(B546),1))</f>
        <v/>
      </c>
      <c r="D546" s="0" t="str">
        <f aca="false">IF(A546="","",IFERROR(INDEX(Cleanup_Rules!$B$6:$B$60,MATCH(TRIM(LOWER(Raw_Export!C546)),Cleanup_Rules!$A$6:$A$60,0)),"UNMAPPED"))</f>
        <v/>
      </c>
      <c r="E546" s="0" t="str">
        <f aca="false">IF(A546="","",IFERROR(INDEX(Cleanup_Rules!$E$6:$E$60,MATCH(TRIM(LOWER(Raw_Export!E546)),Cleanup_Rules!$D$6:$D$60,0)),"UNMAPPED"))</f>
        <v/>
      </c>
      <c r="F546" s="0" t="str">
        <f aca="false">IF(A546="","",IFERROR(INDEX(Cleanup_Rules!$H$6:$H$60,MATCH(TRIM(LOWER(Raw_Export!F546)),Cleanup_Rules!$G$6:$G$60,0)),"UNMAPPED"))</f>
        <v/>
      </c>
      <c r="G546" s="0" t="str">
        <f aca="false">IF(A546="","",IFERROR(INDEX(Cleanup_Rules!$K$6:$K$60,MATCH(TRIM(LOWER(Raw_Export!G546)),Cleanup_Rules!$J$6:$J$60,0)),"UNMAPPED"))</f>
        <v/>
      </c>
      <c r="H546" s="0" t="str">
        <f aca="false">IF(A546="","",IFERROR(INDEX(Cleanup_Rules!$N$6:$N$60,MATCH(TRIM(LOWER(Raw_Export!H546)),Cleanup_Rules!$M$6:$M$60,0)),"UNMAPPED"))</f>
        <v/>
      </c>
      <c r="I546" s="35" t="str">
        <f aca="false">IF(OR(A546="",Raw_Export!I546=""),"",Raw_Export!I546)</f>
        <v/>
      </c>
      <c r="J546" s="37" t="str">
        <f aca="false">IF(A546="","",IF(Raw_Export!J546="",0,IF(ISNUMBER(Raw_Export!J546),Raw_Export!J546,VALUE(SUBSTITUTE(SUBSTITUTE(Raw_Export!J546,"$",""),",","")))))</f>
        <v/>
      </c>
      <c r="K546" s="0" t="str">
        <f aca="false">IF(A546="","",IF(COUNTIF($A$6:A546,A546)&gt;1,"Duplicate",""))</f>
        <v/>
      </c>
      <c r="L546" s="0" t="str">
        <f aca="false">IF(A546="","",IF(AND(H546="Completed",I546=""),"No completion date",IF(AND(I546&lt;&gt;"",I546&lt;B546),"Completed before created","")))</f>
        <v/>
      </c>
      <c r="M546" s="0" t="str">
        <f aca="false">IF(A546="","",IF(K546="Duplicate","No","Yes"))</f>
        <v/>
      </c>
      <c r="N546" s="0" t="str">
        <f aca="false">IF(OR(A546="",H546&lt;&gt;"Completed",L546&lt;&gt;""),"",I546-B546)</f>
        <v/>
      </c>
      <c r="O546" s="0" t="str">
        <f aca="false">IF(A546="","",IFERROR(INDEX(Cleanup_Rules!$Q$6:$Q$8,MATCH(F546,Cleanup_Rules!$P$6:$P$8,0)),""))</f>
        <v/>
      </c>
      <c r="P546" s="0" t="str">
        <f aca="false">IF(OR(N546="",O546=""),"",IF(N546&lt;=O546,"Yes","No"))</f>
        <v/>
      </c>
      <c r="Q546" s="0" t="str">
        <f aca="false">IF(A546="","",MID(IF(NOT(EXACT(TRIM(Raw_Export!C546),D546))," · property","")&amp;IF(NOT(EXACT(TRIM(Raw_Export!E546),E546))," · category","")&amp;IF(NOT(EXACT(TRIM(Raw_Export!F546),F546))," · priority","")&amp;IF(NOT(EXACT(TRIM(Raw_Export!G546),G546))," · vendor","")&amp;IF(NOT(EXACT(TRIM(Raw_Export!H546),H546))," · status","")&amp;IF(ISTEXT(Raw_Export!J546)," · cost was text",""),4,200))</f>
        <v/>
      </c>
      <c r="R546" s="0" t="str">
        <f aca="false">IF(A546="","",IF(OR(LEN(Q546)&gt;0,K546&lt;&gt;"",L546&lt;&gt;""),1,0))</f>
        <v/>
      </c>
    </row>
    <row r="547" customFormat="false" ht="15" hidden="false" customHeight="false" outlineLevel="0" collapsed="false">
      <c r="A547" s="0" t="str">
        <f aca="false">IF(Raw_Export!A547="","",Raw_Export!A547)</f>
        <v/>
      </c>
      <c r="B547" s="35" t="str">
        <f aca="false">IF(A547="","",Raw_Export!B547)</f>
        <v/>
      </c>
      <c r="C547" s="36" t="str">
        <f aca="false">IF(A547="","",DATE(YEAR(B547),MONTH(B547),1))</f>
        <v/>
      </c>
      <c r="D547" s="0" t="str">
        <f aca="false">IF(A547="","",IFERROR(INDEX(Cleanup_Rules!$B$6:$B$60,MATCH(TRIM(LOWER(Raw_Export!C547)),Cleanup_Rules!$A$6:$A$60,0)),"UNMAPPED"))</f>
        <v/>
      </c>
      <c r="E547" s="0" t="str">
        <f aca="false">IF(A547="","",IFERROR(INDEX(Cleanup_Rules!$E$6:$E$60,MATCH(TRIM(LOWER(Raw_Export!E547)),Cleanup_Rules!$D$6:$D$60,0)),"UNMAPPED"))</f>
        <v/>
      </c>
      <c r="F547" s="0" t="str">
        <f aca="false">IF(A547="","",IFERROR(INDEX(Cleanup_Rules!$H$6:$H$60,MATCH(TRIM(LOWER(Raw_Export!F547)),Cleanup_Rules!$G$6:$G$60,0)),"UNMAPPED"))</f>
        <v/>
      </c>
      <c r="G547" s="0" t="str">
        <f aca="false">IF(A547="","",IFERROR(INDEX(Cleanup_Rules!$K$6:$K$60,MATCH(TRIM(LOWER(Raw_Export!G547)),Cleanup_Rules!$J$6:$J$60,0)),"UNMAPPED"))</f>
        <v/>
      </c>
      <c r="H547" s="0" t="str">
        <f aca="false">IF(A547="","",IFERROR(INDEX(Cleanup_Rules!$N$6:$N$60,MATCH(TRIM(LOWER(Raw_Export!H547)),Cleanup_Rules!$M$6:$M$60,0)),"UNMAPPED"))</f>
        <v/>
      </c>
      <c r="I547" s="35" t="str">
        <f aca="false">IF(OR(A547="",Raw_Export!I547=""),"",Raw_Export!I547)</f>
        <v/>
      </c>
      <c r="J547" s="37" t="str">
        <f aca="false">IF(A547="","",IF(Raw_Export!J547="",0,IF(ISNUMBER(Raw_Export!J547),Raw_Export!J547,VALUE(SUBSTITUTE(SUBSTITUTE(Raw_Export!J547,"$",""),",","")))))</f>
        <v/>
      </c>
      <c r="K547" s="0" t="str">
        <f aca="false">IF(A547="","",IF(COUNTIF($A$6:A547,A547)&gt;1,"Duplicate",""))</f>
        <v/>
      </c>
      <c r="L547" s="0" t="str">
        <f aca="false">IF(A547="","",IF(AND(H547="Completed",I547=""),"No completion date",IF(AND(I547&lt;&gt;"",I547&lt;B547),"Completed before created","")))</f>
        <v/>
      </c>
      <c r="M547" s="0" t="str">
        <f aca="false">IF(A547="","",IF(K547="Duplicate","No","Yes"))</f>
        <v/>
      </c>
      <c r="N547" s="0" t="str">
        <f aca="false">IF(OR(A547="",H547&lt;&gt;"Completed",L547&lt;&gt;""),"",I547-B547)</f>
        <v/>
      </c>
      <c r="O547" s="0" t="str">
        <f aca="false">IF(A547="","",IFERROR(INDEX(Cleanup_Rules!$Q$6:$Q$8,MATCH(F547,Cleanup_Rules!$P$6:$P$8,0)),""))</f>
        <v/>
      </c>
      <c r="P547" s="0" t="str">
        <f aca="false">IF(OR(N547="",O547=""),"",IF(N547&lt;=O547,"Yes","No"))</f>
        <v/>
      </c>
      <c r="Q547" s="0" t="str">
        <f aca="false">IF(A547="","",MID(IF(NOT(EXACT(TRIM(Raw_Export!C547),D547))," · property","")&amp;IF(NOT(EXACT(TRIM(Raw_Export!E547),E547))," · category","")&amp;IF(NOT(EXACT(TRIM(Raw_Export!F547),F547))," · priority","")&amp;IF(NOT(EXACT(TRIM(Raw_Export!G547),G547))," · vendor","")&amp;IF(NOT(EXACT(TRIM(Raw_Export!H547),H547))," · status","")&amp;IF(ISTEXT(Raw_Export!J547)," · cost was text",""),4,200))</f>
        <v/>
      </c>
      <c r="R547" s="0" t="str">
        <f aca="false">IF(A547="","",IF(OR(LEN(Q547)&gt;0,K547&lt;&gt;"",L547&lt;&gt;""),1,0))</f>
        <v/>
      </c>
    </row>
    <row r="548" customFormat="false" ht="15" hidden="false" customHeight="false" outlineLevel="0" collapsed="false">
      <c r="A548" s="0" t="str">
        <f aca="false">IF(Raw_Export!A548="","",Raw_Export!A548)</f>
        <v/>
      </c>
      <c r="B548" s="35" t="str">
        <f aca="false">IF(A548="","",Raw_Export!B548)</f>
        <v/>
      </c>
      <c r="C548" s="36" t="str">
        <f aca="false">IF(A548="","",DATE(YEAR(B548),MONTH(B548),1))</f>
        <v/>
      </c>
      <c r="D548" s="0" t="str">
        <f aca="false">IF(A548="","",IFERROR(INDEX(Cleanup_Rules!$B$6:$B$60,MATCH(TRIM(LOWER(Raw_Export!C548)),Cleanup_Rules!$A$6:$A$60,0)),"UNMAPPED"))</f>
        <v/>
      </c>
      <c r="E548" s="0" t="str">
        <f aca="false">IF(A548="","",IFERROR(INDEX(Cleanup_Rules!$E$6:$E$60,MATCH(TRIM(LOWER(Raw_Export!E548)),Cleanup_Rules!$D$6:$D$60,0)),"UNMAPPED"))</f>
        <v/>
      </c>
      <c r="F548" s="0" t="str">
        <f aca="false">IF(A548="","",IFERROR(INDEX(Cleanup_Rules!$H$6:$H$60,MATCH(TRIM(LOWER(Raw_Export!F548)),Cleanup_Rules!$G$6:$G$60,0)),"UNMAPPED"))</f>
        <v/>
      </c>
      <c r="G548" s="0" t="str">
        <f aca="false">IF(A548="","",IFERROR(INDEX(Cleanup_Rules!$K$6:$K$60,MATCH(TRIM(LOWER(Raw_Export!G548)),Cleanup_Rules!$J$6:$J$60,0)),"UNMAPPED"))</f>
        <v/>
      </c>
      <c r="H548" s="0" t="str">
        <f aca="false">IF(A548="","",IFERROR(INDEX(Cleanup_Rules!$N$6:$N$60,MATCH(TRIM(LOWER(Raw_Export!H548)),Cleanup_Rules!$M$6:$M$60,0)),"UNMAPPED"))</f>
        <v/>
      </c>
      <c r="I548" s="35" t="str">
        <f aca="false">IF(OR(A548="",Raw_Export!I548=""),"",Raw_Export!I548)</f>
        <v/>
      </c>
      <c r="J548" s="37" t="str">
        <f aca="false">IF(A548="","",IF(Raw_Export!J548="",0,IF(ISNUMBER(Raw_Export!J548),Raw_Export!J548,VALUE(SUBSTITUTE(SUBSTITUTE(Raw_Export!J548,"$",""),",","")))))</f>
        <v/>
      </c>
      <c r="K548" s="0" t="str">
        <f aca="false">IF(A548="","",IF(COUNTIF($A$6:A548,A548)&gt;1,"Duplicate",""))</f>
        <v/>
      </c>
      <c r="L548" s="0" t="str">
        <f aca="false">IF(A548="","",IF(AND(H548="Completed",I548=""),"No completion date",IF(AND(I548&lt;&gt;"",I548&lt;B548),"Completed before created","")))</f>
        <v/>
      </c>
      <c r="M548" s="0" t="str">
        <f aca="false">IF(A548="","",IF(K548="Duplicate","No","Yes"))</f>
        <v/>
      </c>
      <c r="N548" s="0" t="str">
        <f aca="false">IF(OR(A548="",H548&lt;&gt;"Completed",L548&lt;&gt;""),"",I548-B548)</f>
        <v/>
      </c>
      <c r="O548" s="0" t="str">
        <f aca="false">IF(A548="","",IFERROR(INDEX(Cleanup_Rules!$Q$6:$Q$8,MATCH(F548,Cleanup_Rules!$P$6:$P$8,0)),""))</f>
        <v/>
      </c>
      <c r="P548" s="0" t="str">
        <f aca="false">IF(OR(N548="",O548=""),"",IF(N548&lt;=O548,"Yes","No"))</f>
        <v/>
      </c>
      <c r="Q548" s="0" t="str">
        <f aca="false">IF(A548="","",MID(IF(NOT(EXACT(TRIM(Raw_Export!C548),D548))," · property","")&amp;IF(NOT(EXACT(TRIM(Raw_Export!E548),E548))," · category","")&amp;IF(NOT(EXACT(TRIM(Raw_Export!F548),F548))," · priority","")&amp;IF(NOT(EXACT(TRIM(Raw_Export!G548),G548))," · vendor","")&amp;IF(NOT(EXACT(TRIM(Raw_Export!H548),H548))," · status","")&amp;IF(ISTEXT(Raw_Export!J548)," · cost was text",""),4,200))</f>
        <v/>
      </c>
      <c r="R548" s="0" t="str">
        <f aca="false">IF(A548="","",IF(OR(LEN(Q548)&gt;0,K548&lt;&gt;"",L548&lt;&gt;""),1,0))</f>
        <v/>
      </c>
    </row>
    <row r="549" customFormat="false" ht="15" hidden="false" customHeight="false" outlineLevel="0" collapsed="false">
      <c r="A549" s="0" t="str">
        <f aca="false">IF(Raw_Export!A549="","",Raw_Export!A549)</f>
        <v/>
      </c>
      <c r="B549" s="35" t="str">
        <f aca="false">IF(A549="","",Raw_Export!B549)</f>
        <v/>
      </c>
      <c r="C549" s="36" t="str">
        <f aca="false">IF(A549="","",DATE(YEAR(B549),MONTH(B549),1))</f>
        <v/>
      </c>
      <c r="D549" s="0" t="str">
        <f aca="false">IF(A549="","",IFERROR(INDEX(Cleanup_Rules!$B$6:$B$60,MATCH(TRIM(LOWER(Raw_Export!C549)),Cleanup_Rules!$A$6:$A$60,0)),"UNMAPPED"))</f>
        <v/>
      </c>
      <c r="E549" s="0" t="str">
        <f aca="false">IF(A549="","",IFERROR(INDEX(Cleanup_Rules!$E$6:$E$60,MATCH(TRIM(LOWER(Raw_Export!E549)),Cleanup_Rules!$D$6:$D$60,0)),"UNMAPPED"))</f>
        <v/>
      </c>
      <c r="F549" s="0" t="str">
        <f aca="false">IF(A549="","",IFERROR(INDEX(Cleanup_Rules!$H$6:$H$60,MATCH(TRIM(LOWER(Raw_Export!F549)),Cleanup_Rules!$G$6:$G$60,0)),"UNMAPPED"))</f>
        <v/>
      </c>
      <c r="G549" s="0" t="str">
        <f aca="false">IF(A549="","",IFERROR(INDEX(Cleanup_Rules!$K$6:$K$60,MATCH(TRIM(LOWER(Raw_Export!G549)),Cleanup_Rules!$J$6:$J$60,0)),"UNMAPPED"))</f>
        <v/>
      </c>
      <c r="H549" s="0" t="str">
        <f aca="false">IF(A549="","",IFERROR(INDEX(Cleanup_Rules!$N$6:$N$60,MATCH(TRIM(LOWER(Raw_Export!H549)),Cleanup_Rules!$M$6:$M$60,0)),"UNMAPPED"))</f>
        <v/>
      </c>
      <c r="I549" s="35" t="str">
        <f aca="false">IF(OR(A549="",Raw_Export!I549=""),"",Raw_Export!I549)</f>
        <v/>
      </c>
      <c r="J549" s="37" t="str">
        <f aca="false">IF(A549="","",IF(Raw_Export!J549="",0,IF(ISNUMBER(Raw_Export!J549),Raw_Export!J549,VALUE(SUBSTITUTE(SUBSTITUTE(Raw_Export!J549,"$",""),",","")))))</f>
        <v/>
      </c>
      <c r="K549" s="0" t="str">
        <f aca="false">IF(A549="","",IF(COUNTIF($A$6:A549,A549)&gt;1,"Duplicate",""))</f>
        <v/>
      </c>
      <c r="L549" s="0" t="str">
        <f aca="false">IF(A549="","",IF(AND(H549="Completed",I549=""),"No completion date",IF(AND(I549&lt;&gt;"",I549&lt;B549),"Completed before created","")))</f>
        <v/>
      </c>
      <c r="M549" s="0" t="str">
        <f aca="false">IF(A549="","",IF(K549="Duplicate","No","Yes"))</f>
        <v/>
      </c>
      <c r="N549" s="0" t="str">
        <f aca="false">IF(OR(A549="",H549&lt;&gt;"Completed",L549&lt;&gt;""),"",I549-B549)</f>
        <v/>
      </c>
      <c r="O549" s="0" t="str">
        <f aca="false">IF(A549="","",IFERROR(INDEX(Cleanup_Rules!$Q$6:$Q$8,MATCH(F549,Cleanup_Rules!$P$6:$P$8,0)),""))</f>
        <v/>
      </c>
      <c r="P549" s="0" t="str">
        <f aca="false">IF(OR(N549="",O549=""),"",IF(N549&lt;=O549,"Yes","No"))</f>
        <v/>
      </c>
      <c r="Q549" s="0" t="str">
        <f aca="false">IF(A549="","",MID(IF(NOT(EXACT(TRIM(Raw_Export!C549),D549))," · property","")&amp;IF(NOT(EXACT(TRIM(Raw_Export!E549),E549))," · category","")&amp;IF(NOT(EXACT(TRIM(Raw_Export!F549),F549))," · priority","")&amp;IF(NOT(EXACT(TRIM(Raw_Export!G549),G549))," · vendor","")&amp;IF(NOT(EXACT(TRIM(Raw_Export!H549),H549))," · status","")&amp;IF(ISTEXT(Raw_Export!J549)," · cost was text",""),4,200))</f>
        <v/>
      </c>
      <c r="R549" s="0" t="str">
        <f aca="false">IF(A549="","",IF(OR(LEN(Q549)&gt;0,K549&lt;&gt;"",L549&lt;&gt;""),1,0))</f>
        <v/>
      </c>
    </row>
    <row r="550" customFormat="false" ht="15" hidden="false" customHeight="false" outlineLevel="0" collapsed="false">
      <c r="A550" s="0" t="str">
        <f aca="false">IF(Raw_Export!A550="","",Raw_Export!A550)</f>
        <v/>
      </c>
      <c r="B550" s="35" t="str">
        <f aca="false">IF(A550="","",Raw_Export!B550)</f>
        <v/>
      </c>
      <c r="C550" s="36" t="str">
        <f aca="false">IF(A550="","",DATE(YEAR(B550),MONTH(B550),1))</f>
        <v/>
      </c>
      <c r="D550" s="0" t="str">
        <f aca="false">IF(A550="","",IFERROR(INDEX(Cleanup_Rules!$B$6:$B$60,MATCH(TRIM(LOWER(Raw_Export!C550)),Cleanup_Rules!$A$6:$A$60,0)),"UNMAPPED"))</f>
        <v/>
      </c>
      <c r="E550" s="0" t="str">
        <f aca="false">IF(A550="","",IFERROR(INDEX(Cleanup_Rules!$E$6:$E$60,MATCH(TRIM(LOWER(Raw_Export!E550)),Cleanup_Rules!$D$6:$D$60,0)),"UNMAPPED"))</f>
        <v/>
      </c>
      <c r="F550" s="0" t="str">
        <f aca="false">IF(A550="","",IFERROR(INDEX(Cleanup_Rules!$H$6:$H$60,MATCH(TRIM(LOWER(Raw_Export!F550)),Cleanup_Rules!$G$6:$G$60,0)),"UNMAPPED"))</f>
        <v/>
      </c>
      <c r="G550" s="0" t="str">
        <f aca="false">IF(A550="","",IFERROR(INDEX(Cleanup_Rules!$K$6:$K$60,MATCH(TRIM(LOWER(Raw_Export!G550)),Cleanup_Rules!$J$6:$J$60,0)),"UNMAPPED"))</f>
        <v/>
      </c>
      <c r="H550" s="0" t="str">
        <f aca="false">IF(A550="","",IFERROR(INDEX(Cleanup_Rules!$N$6:$N$60,MATCH(TRIM(LOWER(Raw_Export!H550)),Cleanup_Rules!$M$6:$M$60,0)),"UNMAPPED"))</f>
        <v/>
      </c>
      <c r="I550" s="35" t="str">
        <f aca="false">IF(OR(A550="",Raw_Export!I550=""),"",Raw_Export!I550)</f>
        <v/>
      </c>
      <c r="J550" s="37" t="str">
        <f aca="false">IF(A550="","",IF(Raw_Export!J550="",0,IF(ISNUMBER(Raw_Export!J550),Raw_Export!J550,VALUE(SUBSTITUTE(SUBSTITUTE(Raw_Export!J550,"$",""),",","")))))</f>
        <v/>
      </c>
      <c r="K550" s="0" t="str">
        <f aca="false">IF(A550="","",IF(COUNTIF($A$6:A550,A550)&gt;1,"Duplicate",""))</f>
        <v/>
      </c>
      <c r="L550" s="0" t="str">
        <f aca="false">IF(A550="","",IF(AND(H550="Completed",I550=""),"No completion date",IF(AND(I550&lt;&gt;"",I550&lt;B550),"Completed before created","")))</f>
        <v/>
      </c>
      <c r="M550" s="0" t="str">
        <f aca="false">IF(A550="","",IF(K550="Duplicate","No","Yes"))</f>
        <v/>
      </c>
      <c r="N550" s="0" t="str">
        <f aca="false">IF(OR(A550="",H550&lt;&gt;"Completed",L550&lt;&gt;""),"",I550-B550)</f>
        <v/>
      </c>
      <c r="O550" s="0" t="str">
        <f aca="false">IF(A550="","",IFERROR(INDEX(Cleanup_Rules!$Q$6:$Q$8,MATCH(F550,Cleanup_Rules!$P$6:$P$8,0)),""))</f>
        <v/>
      </c>
      <c r="P550" s="0" t="str">
        <f aca="false">IF(OR(N550="",O550=""),"",IF(N550&lt;=O550,"Yes","No"))</f>
        <v/>
      </c>
      <c r="Q550" s="0" t="str">
        <f aca="false">IF(A550="","",MID(IF(NOT(EXACT(TRIM(Raw_Export!C550),D550))," · property","")&amp;IF(NOT(EXACT(TRIM(Raw_Export!E550),E550))," · category","")&amp;IF(NOT(EXACT(TRIM(Raw_Export!F550),F550))," · priority","")&amp;IF(NOT(EXACT(TRIM(Raw_Export!G550),G550))," · vendor","")&amp;IF(NOT(EXACT(TRIM(Raw_Export!H550),H550))," · status","")&amp;IF(ISTEXT(Raw_Export!J550)," · cost was text",""),4,200))</f>
        <v/>
      </c>
      <c r="R550" s="0" t="str">
        <f aca="false">IF(A550="","",IF(OR(LEN(Q550)&gt;0,K550&lt;&gt;"",L550&lt;&gt;""),1,0))</f>
        <v/>
      </c>
    </row>
    <row r="551" customFormat="false" ht="15" hidden="false" customHeight="false" outlineLevel="0" collapsed="false">
      <c r="A551" s="0" t="str">
        <f aca="false">IF(Raw_Export!A551="","",Raw_Export!A551)</f>
        <v/>
      </c>
      <c r="B551" s="35" t="str">
        <f aca="false">IF(A551="","",Raw_Export!B551)</f>
        <v/>
      </c>
      <c r="C551" s="36" t="str">
        <f aca="false">IF(A551="","",DATE(YEAR(B551),MONTH(B551),1))</f>
        <v/>
      </c>
      <c r="D551" s="0" t="str">
        <f aca="false">IF(A551="","",IFERROR(INDEX(Cleanup_Rules!$B$6:$B$60,MATCH(TRIM(LOWER(Raw_Export!C551)),Cleanup_Rules!$A$6:$A$60,0)),"UNMAPPED"))</f>
        <v/>
      </c>
      <c r="E551" s="0" t="str">
        <f aca="false">IF(A551="","",IFERROR(INDEX(Cleanup_Rules!$E$6:$E$60,MATCH(TRIM(LOWER(Raw_Export!E551)),Cleanup_Rules!$D$6:$D$60,0)),"UNMAPPED"))</f>
        <v/>
      </c>
      <c r="F551" s="0" t="str">
        <f aca="false">IF(A551="","",IFERROR(INDEX(Cleanup_Rules!$H$6:$H$60,MATCH(TRIM(LOWER(Raw_Export!F551)),Cleanup_Rules!$G$6:$G$60,0)),"UNMAPPED"))</f>
        <v/>
      </c>
      <c r="G551" s="0" t="str">
        <f aca="false">IF(A551="","",IFERROR(INDEX(Cleanup_Rules!$K$6:$K$60,MATCH(TRIM(LOWER(Raw_Export!G551)),Cleanup_Rules!$J$6:$J$60,0)),"UNMAPPED"))</f>
        <v/>
      </c>
      <c r="H551" s="0" t="str">
        <f aca="false">IF(A551="","",IFERROR(INDEX(Cleanup_Rules!$N$6:$N$60,MATCH(TRIM(LOWER(Raw_Export!H551)),Cleanup_Rules!$M$6:$M$60,0)),"UNMAPPED"))</f>
        <v/>
      </c>
      <c r="I551" s="35" t="str">
        <f aca="false">IF(OR(A551="",Raw_Export!I551=""),"",Raw_Export!I551)</f>
        <v/>
      </c>
      <c r="J551" s="37" t="str">
        <f aca="false">IF(A551="","",IF(Raw_Export!J551="",0,IF(ISNUMBER(Raw_Export!J551),Raw_Export!J551,VALUE(SUBSTITUTE(SUBSTITUTE(Raw_Export!J551,"$",""),",","")))))</f>
        <v/>
      </c>
      <c r="K551" s="0" t="str">
        <f aca="false">IF(A551="","",IF(COUNTIF($A$6:A551,A551)&gt;1,"Duplicate",""))</f>
        <v/>
      </c>
      <c r="L551" s="0" t="str">
        <f aca="false">IF(A551="","",IF(AND(H551="Completed",I551=""),"No completion date",IF(AND(I551&lt;&gt;"",I551&lt;B551),"Completed before created","")))</f>
        <v/>
      </c>
      <c r="M551" s="0" t="str">
        <f aca="false">IF(A551="","",IF(K551="Duplicate","No","Yes"))</f>
        <v/>
      </c>
      <c r="N551" s="0" t="str">
        <f aca="false">IF(OR(A551="",H551&lt;&gt;"Completed",L551&lt;&gt;""),"",I551-B551)</f>
        <v/>
      </c>
      <c r="O551" s="0" t="str">
        <f aca="false">IF(A551="","",IFERROR(INDEX(Cleanup_Rules!$Q$6:$Q$8,MATCH(F551,Cleanup_Rules!$P$6:$P$8,0)),""))</f>
        <v/>
      </c>
      <c r="P551" s="0" t="str">
        <f aca="false">IF(OR(N551="",O551=""),"",IF(N551&lt;=O551,"Yes","No"))</f>
        <v/>
      </c>
      <c r="Q551" s="0" t="str">
        <f aca="false">IF(A551="","",MID(IF(NOT(EXACT(TRIM(Raw_Export!C551),D551))," · property","")&amp;IF(NOT(EXACT(TRIM(Raw_Export!E551),E551))," · category","")&amp;IF(NOT(EXACT(TRIM(Raw_Export!F551),F551))," · priority","")&amp;IF(NOT(EXACT(TRIM(Raw_Export!G551),G551))," · vendor","")&amp;IF(NOT(EXACT(TRIM(Raw_Export!H551),H551))," · status","")&amp;IF(ISTEXT(Raw_Export!J551)," · cost was text",""),4,200))</f>
        <v/>
      </c>
      <c r="R551" s="0" t="str">
        <f aca="false">IF(A551="","",IF(OR(LEN(Q551)&gt;0,K551&lt;&gt;"",L551&lt;&gt;""),1,0))</f>
        <v/>
      </c>
    </row>
    <row r="552" customFormat="false" ht="15" hidden="false" customHeight="false" outlineLevel="0" collapsed="false">
      <c r="A552" s="0" t="str">
        <f aca="false">IF(Raw_Export!A552="","",Raw_Export!A552)</f>
        <v/>
      </c>
      <c r="B552" s="35" t="str">
        <f aca="false">IF(A552="","",Raw_Export!B552)</f>
        <v/>
      </c>
      <c r="C552" s="36" t="str">
        <f aca="false">IF(A552="","",DATE(YEAR(B552),MONTH(B552),1))</f>
        <v/>
      </c>
      <c r="D552" s="0" t="str">
        <f aca="false">IF(A552="","",IFERROR(INDEX(Cleanup_Rules!$B$6:$B$60,MATCH(TRIM(LOWER(Raw_Export!C552)),Cleanup_Rules!$A$6:$A$60,0)),"UNMAPPED"))</f>
        <v/>
      </c>
      <c r="E552" s="0" t="str">
        <f aca="false">IF(A552="","",IFERROR(INDEX(Cleanup_Rules!$E$6:$E$60,MATCH(TRIM(LOWER(Raw_Export!E552)),Cleanup_Rules!$D$6:$D$60,0)),"UNMAPPED"))</f>
        <v/>
      </c>
      <c r="F552" s="0" t="str">
        <f aca="false">IF(A552="","",IFERROR(INDEX(Cleanup_Rules!$H$6:$H$60,MATCH(TRIM(LOWER(Raw_Export!F552)),Cleanup_Rules!$G$6:$G$60,0)),"UNMAPPED"))</f>
        <v/>
      </c>
      <c r="G552" s="0" t="str">
        <f aca="false">IF(A552="","",IFERROR(INDEX(Cleanup_Rules!$K$6:$K$60,MATCH(TRIM(LOWER(Raw_Export!G552)),Cleanup_Rules!$J$6:$J$60,0)),"UNMAPPED"))</f>
        <v/>
      </c>
      <c r="H552" s="0" t="str">
        <f aca="false">IF(A552="","",IFERROR(INDEX(Cleanup_Rules!$N$6:$N$60,MATCH(TRIM(LOWER(Raw_Export!H552)),Cleanup_Rules!$M$6:$M$60,0)),"UNMAPPED"))</f>
        <v/>
      </c>
      <c r="I552" s="35" t="str">
        <f aca="false">IF(OR(A552="",Raw_Export!I552=""),"",Raw_Export!I552)</f>
        <v/>
      </c>
      <c r="J552" s="37" t="str">
        <f aca="false">IF(A552="","",IF(Raw_Export!J552="",0,IF(ISNUMBER(Raw_Export!J552),Raw_Export!J552,VALUE(SUBSTITUTE(SUBSTITUTE(Raw_Export!J552,"$",""),",","")))))</f>
        <v/>
      </c>
      <c r="K552" s="0" t="str">
        <f aca="false">IF(A552="","",IF(COUNTIF($A$6:A552,A552)&gt;1,"Duplicate",""))</f>
        <v/>
      </c>
      <c r="L552" s="0" t="str">
        <f aca="false">IF(A552="","",IF(AND(H552="Completed",I552=""),"No completion date",IF(AND(I552&lt;&gt;"",I552&lt;B552),"Completed before created","")))</f>
        <v/>
      </c>
      <c r="M552" s="0" t="str">
        <f aca="false">IF(A552="","",IF(K552="Duplicate","No","Yes"))</f>
        <v/>
      </c>
      <c r="N552" s="0" t="str">
        <f aca="false">IF(OR(A552="",H552&lt;&gt;"Completed",L552&lt;&gt;""),"",I552-B552)</f>
        <v/>
      </c>
      <c r="O552" s="0" t="str">
        <f aca="false">IF(A552="","",IFERROR(INDEX(Cleanup_Rules!$Q$6:$Q$8,MATCH(F552,Cleanup_Rules!$P$6:$P$8,0)),""))</f>
        <v/>
      </c>
      <c r="P552" s="0" t="str">
        <f aca="false">IF(OR(N552="",O552=""),"",IF(N552&lt;=O552,"Yes","No"))</f>
        <v/>
      </c>
      <c r="Q552" s="0" t="str">
        <f aca="false">IF(A552="","",MID(IF(NOT(EXACT(TRIM(Raw_Export!C552),D552))," · property","")&amp;IF(NOT(EXACT(TRIM(Raw_Export!E552),E552))," · category","")&amp;IF(NOT(EXACT(TRIM(Raw_Export!F552),F552))," · priority","")&amp;IF(NOT(EXACT(TRIM(Raw_Export!G552),G552))," · vendor","")&amp;IF(NOT(EXACT(TRIM(Raw_Export!H552),H552))," · status","")&amp;IF(ISTEXT(Raw_Export!J552)," · cost was text",""),4,200))</f>
        <v/>
      </c>
      <c r="R552" s="0" t="str">
        <f aca="false">IF(A552="","",IF(OR(LEN(Q552)&gt;0,K552&lt;&gt;"",L552&lt;&gt;""),1,0))</f>
        <v/>
      </c>
    </row>
    <row r="553" customFormat="false" ht="15" hidden="false" customHeight="false" outlineLevel="0" collapsed="false">
      <c r="A553" s="0" t="str">
        <f aca="false">IF(Raw_Export!A553="","",Raw_Export!A553)</f>
        <v/>
      </c>
      <c r="B553" s="35" t="str">
        <f aca="false">IF(A553="","",Raw_Export!B553)</f>
        <v/>
      </c>
      <c r="C553" s="36" t="str">
        <f aca="false">IF(A553="","",DATE(YEAR(B553),MONTH(B553),1))</f>
        <v/>
      </c>
      <c r="D553" s="0" t="str">
        <f aca="false">IF(A553="","",IFERROR(INDEX(Cleanup_Rules!$B$6:$B$60,MATCH(TRIM(LOWER(Raw_Export!C553)),Cleanup_Rules!$A$6:$A$60,0)),"UNMAPPED"))</f>
        <v/>
      </c>
      <c r="E553" s="0" t="str">
        <f aca="false">IF(A553="","",IFERROR(INDEX(Cleanup_Rules!$E$6:$E$60,MATCH(TRIM(LOWER(Raw_Export!E553)),Cleanup_Rules!$D$6:$D$60,0)),"UNMAPPED"))</f>
        <v/>
      </c>
      <c r="F553" s="0" t="str">
        <f aca="false">IF(A553="","",IFERROR(INDEX(Cleanup_Rules!$H$6:$H$60,MATCH(TRIM(LOWER(Raw_Export!F553)),Cleanup_Rules!$G$6:$G$60,0)),"UNMAPPED"))</f>
        <v/>
      </c>
      <c r="G553" s="0" t="str">
        <f aca="false">IF(A553="","",IFERROR(INDEX(Cleanup_Rules!$K$6:$K$60,MATCH(TRIM(LOWER(Raw_Export!G553)),Cleanup_Rules!$J$6:$J$60,0)),"UNMAPPED"))</f>
        <v/>
      </c>
      <c r="H553" s="0" t="str">
        <f aca="false">IF(A553="","",IFERROR(INDEX(Cleanup_Rules!$N$6:$N$60,MATCH(TRIM(LOWER(Raw_Export!H553)),Cleanup_Rules!$M$6:$M$60,0)),"UNMAPPED"))</f>
        <v/>
      </c>
      <c r="I553" s="35" t="str">
        <f aca="false">IF(OR(A553="",Raw_Export!I553=""),"",Raw_Export!I553)</f>
        <v/>
      </c>
      <c r="J553" s="37" t="str">
        <f aca="false">IF(A553="","",IF(Raw_Export!J553="",0,IF(ISNUMBER(Raw_Export!J553),Raw_Export!J553,VALUE(SUBSTITUTE(SUBSTITUTE(Raw_Export!J553,"$",""),",","")))))</f>
        <v/>
      </c>
      <c r="K553" s="0" t="str">
        <f aca="false">IF(A553="","",IF(COUNTIF($A$6:A553,A553)&gt;1,"Duplicate",""))</f>
        <v/>
      </c>
      <c r="L553" s="0" t="str">
        <f aca="false">IF(A553="","",IF(AND(H553="Completed",I553=""),"No completion date",IF(AND(I553&lt;&gt;"",I553&lt;B553),"Completed before created","")))</f>
        <v/>
      </c>
      <c r="M553" s="0" t="str">
        <f aca="false">IF(A553="","",IF(K553="Duplicate","No","Yes"))</f>
        <v/>
      </c>
      <c r="N553" s="0" t="str">
        <f aca="false">IF(OR(A553="",H553&lt;&gt;"Completed",L553&lt;&gt;""),"",I553-B553)</f>
        <v/>
      </c>
      <c r="O553" s="0" t="str">
        <f aca="false">IF(A553="","",IFERROR(INDEX(Cleanup_Rules!$Q$6:$Q$8,MATCH(F553,Cleanup_Rules!$P$6:$P$8,0)),""))</f>
        <v/>
      </c>
      <c r="P553" s="0" t="str">
        <f aca="false">IF(OR(N553="",O553=""),"",IF(N553&lt;=O553,"Yes","No"))</f>
        <v/>
      </c>
      <c r="Q553" s="0" t="str">
        <f aca="false">IF(A553="","",MID(IF(NOT(EXACT(TRIM(Raw_Export!C553),D553))," · property","")&amp;IF(NOT(EXACT(TRIM(Raw_Export!E553),E553))," · category","")&amp;IF(NOT(EXACT(TRIM(Raw_Export!F553),F553))," · priority","")&amp;IF(NOT(EXACT(TRIM(Raw_Export!G553),G553))," · vendor","")&amp;IF(NOT(EXACT(TRIM(Raw_Export!H553),H553))," · status","")&amp;IF(ISTEXT(Raw_Export!J553)," · cost was text",""),4,200))</f>
        <v/>
      </c>
      <c r="R553" s="0" t="str">
        <f aca="false">IF(A553="","",IF(OR(LEN(Q553)&gt;0,K553&lt;&gt;"",L553&lt;&gt;""),1,0))</f>
        <v/>
      </c>
    </row>
    <row r="554" customFormat="false" ht="15" hidden="false" customHeight="false" outlineLevel="0" collapsed="false">
      <c r="A554" s="0" t="str">
        <f aca="false">IF(Raw_Export!A554="","",Raw_Export!A554)</f>
        <v/>
      </c>
      <c r="B554" s="35" t="str">
        <f aca="false">IF(A554="","",Raw_Export!B554)</f>
        <v/>
      </c>
      <c r="C554" s="36" t="str">
        <f aca="false">IF(A554="","",DATE(YEAR(B554),MONTH(B554),1))</f>
        <v/>
      </c>
      <c r="D554" s="0" t="str">
        <f aca="false">IF(A554="","",IFERROR(INDEX(Cleanup_Rules!$B$6:$B$60,MATCH(TRIM(LOWER(Raw_Export!C554)),Cleanup_Rules!$A$6:$A$60,0)),"UNMAPPED"))</f>
        <v/>
      </c>
      <c r="E554" s="0" t="str">
        <f aca="false">IF(A554="","",IFERROR(INDEX(Cleanup_Rules!$E$6:$E$60,MATCH(TRIM(LOWER(Raw_Export!E554)),Cleanup_Rules!$D$6:$D$60,0)),"UNMAPPED"))</f>
        <v/>
      </c>
      <c r="F554" s="0" t="str">
        <f aca="false">IF(A554="","",IFERROR(INDEX(Cleanup_Rules!$H$6:$H$60,MATCH(TRIM(LOWER(Raw_Export!F554)),Cleanup_Rules!$G$6:$G$60,0)),"UNMAPPED"))</f>
        <v/>
      </c>
      <c r="G554" s="0" t="str">
        <f aca="false">IF(A554="","",IFERROR(INDEX(Cleanup_Rules!$K$6:$K$60,MATCH(TRIM(LOWER(Raw_Export!G554)),Cleanup_Rules!$J$6:$J$60,0)),"UNMAPPED"))</f>
        <v/>
      </c>
      <c r="H554" s="0" t="str">
        <f aca="false">IF(A554="","",IFERROR(INDEX(Cleanup_Rules!$N$6:$N$60,MATCH(TRIM(LOWER(Raw_Export!H554)),Cleanup_Rules!$M$6:$M$60,0)),"UNMAPPED"))</f>
        <v/>
      </c>
      <c r="I554" s="35" t="str">
        <f aca="false">IF(OR(A554="",Raw_Export!I554=""),"",Raw_Export!I554)</f>
        <v/>
      </c>
      <c r="J554" s="37" t="str">
        <f aca="false">IF(A554="","",IF(Raw_Export!J554="",0,IF(ISNUMBER(Raw_Export!J554),Raw_Export!J554,VALUE(SUBSTITUTE(SUBSTITUTE(Raw_Export!J554,"$",""),",","")))))</f>
        <v/>
      </c>
      <c r="K554" s="0" t="str">
        <f aca="false">IF(A554="","",IF(COUNTIF($A$6:A554,A554)&gt;1,"Duplicate",""))</f>
        <v/>
      </c>
      <c r="L554" s="0" t="str">
        <f aca="false">IF(A554="","",IF(AND(H554="Completed",I554=""),"No completion date",IF(AND(I554&lt;&gt;"",I554&lt;B554),"Completed before created","")))</f>
        <v/>
      </c>
      <c r="M554" s="0" t="str">
        <f aca="false">IF(A554="","",IF(K554="Duplicate","No","Yes"))</f>
        <v/>
      </c>
      <c r="N554" s="0" t="str">
        <f aca="false">IF(OR(A554="",H554&lt;&gt;"Completed",L554&lt;&gt;""),"",I554-B554)</f>
        <v/>
      </c>
      <c r="O554" s="0" t="str">
        <f aca="false">IF(A554="","",IFERROR(INDEX(Cleanup_Rules!$Q$6:$Q$8,MATCH(F554,Cleanup_Rules!$P$6:$P$8,0)),""))</f>
        <v/>
      </c>
      <c r="P554" s="0" t="str">
        <f aca="false">IF(OR(N554="",O554=""),"",IF(N554&lt;=O554,"Yes","No"))</f>
        <v/>
      </c>
      <c r="Q554" s="0" t="str">
        <f aca="false">IF(A554="","",MID(IF(NOT(EXACT(TRIM(Raw_Export!C554),D554))," · property","")&amp;IF(NOT(EXACT(TRIM(Raw_Export!E554),E554))," · category","")&amp;IF(NOT(EXACT(TRIM(Raw_Export!F554),F554))," · priority","")&amp;IF(NOT(EXACT(TRIM(Raw_Export!G554),G554))," · vendor","")&amp;IF(NOT(EXACT(TRIM(Raw_Export!H554),H554))," · status","")&amp;IF(ISTEXT(Raw_Export!J554)," · cost was text",""),4,200))</f>
        <v/>
      </c>
      <c r="R554" s="0" t="str">
        <f aca="false">IF(A554="","",IF(OR(LEN(Q554)&gt;0,K554&lt;&gt;"",L554&lt;&gt;""),1,0))</f>
        <v/>
      </c>
    </row>
    <row r="555" customFormat="false" ht="15" hidden="false" customHeight="false" outlineLevel="0" collapsed="false">
      <c r="A555" s="0" t="str">
        <f aca="false">IF(Raw_Export!A555="","",Raw_Export!A555)</f>
        <v/>
      </c>
      <c r="B555" s="35" t="str">
        <f aca="false">IF(A555="","",Raw_Export!B555)</f>
        <v/>
      </c>
      <c r="C555" s="36" t="str">
        <f aca="false">IF(A555="","",DATE(YEAR(B555),MONTH(B555),1))</f>
        <v/>
      </c>
      <c r="D555" s="0" t="str">
        <f aca="false">IF(A555="","",IFERROR(INDEX(Cleanup_Rules!$B$6:$B$60,MATCH(TRIM(LOWER(Raw_Export!C555)),Cleanup_Rules!$A$6:$A$60,0)),"UNMAPPED"))</f>
        <v/>
      </c>
      <c r="E555" s="0" t="str">
        <f aca="false">IF(A555="","",IFERROR(INDEX(Cleanup_Rules!$E$6:$E$60,MATCH(TRIM(LOWER(Raw_Export!E555)),Cleanup_Rules!$D$6:$D$60,0)),"UNMAPPED"))</f>
        <v/>
      </c>
      <c r="F555" s="0" t="str">
        <f aca="false">IF(A555="","",IFERROR(INDEX(Cleanup_Rules!$H$6:$H$60,MATCH(TRIM(LOWER(Raw_Export!F555)),Cleanup_Rules!$G$6:$G$60,0)),"UNMAPPED"))</f>
        <v/>
      </c>
      <c r="G555" s="0" t="str">
        <f aca="false">IF(A555="","",IFERROR(INDEX(Cleanup_Rules!$K$6:$K$60,MATCH(TRIM(LOWER(Raw_Export!G555)),Cleanup_Rules!$J$6:$J$60,0)),"UNMAPPED"))</f>
        <v/>
      </c>
      <c r="H555" s="0" t="str">
        <f aca="false">IF(A555="","",IFERROR(INDEX(Cleanup_Rules!$N$6:$N$60,MATCH(TRIM(LOWER(Raw_Export!H555)),Cleanup_Rules!$M$6:$M$60,0)),"UNMAPPED"))</f>
        <v/>
      </c>
      <c r="I555" s="35" t="str">
        <f aca="false">IF(OR(A555="",Raw_Export!I555=""),"",Raw_Export!I555)</f>
        <v/>
      </c>
      <c r="J555" s="37" t="str">
        <f aca="false">IF(A555="","",IF(Raw_Export!J555="",0,IF(ISNUMBER(Raw_Export!J555),Raw_Export!J555,VALUE(SUBSTITUTE(SUBSTITUTE(Raw_Export!J555,"$",""),",","")))))</f>
        <v/>
      </c>
      <c r="K555" s="0" t="str">
        <f aca="false">IF(A555="","",IF(COUNTIF($A$6:A555,A555)&gt;1,"Duplicate",""))</f>
        <v/>
      </c>
      <c r="L555" s="0" t="str">
        <f aca="false">IF(A555="","",IF(AND(H555="Completed",I555=""),"No completion date",IF(AND(I555&lt;&gt;"",I555&lt;B555),"Completed before created","")))</f>
        <v/>
      </c>
      <c r="M555" s="0" t="str">
        <f aca="false">IF(A555="","",IF(K555="Duplicate","No","Yes"))</f>
        <v/>
      </c>
      <c r="N555" s="0" t="str">
        <f aca="false">IF(OR(A555="",H555&lt;&gt;"Completed",L555&lt;&gt;""),"",I555-B555)</f>
        <v/>
      </c>
      <c r="O555" s="0" t="str">
        <f aca="false">IF(A555="","",IFERROR(INDEX(Cleanup_Rules!$Q$6:$Q$8,MATCH(F555,Cleanup_Rules!$P$6:$P$8,0)),""))</f>
        <v/>
      </c>
      <c r="P555" s="0" t="str">
        <f aca="false">IF(OR(N555="",O555=""),"",IF(N555&lt;=O555,"Yes","No"))</f>
        <v/>
      </c>
      <c r="Q555" s="0" t="str">
        <f aca="false">IF(A555="","",MID(IF(NOT(EXACT(TRIM(Raw_Export!C555),D555))," · property","")&amp;IF(NOT(EXACT(TRIM(Raw_Export!E555),E555))," · category","")&amp;IF(NOT(EXACT(TRIM(Raw_Export!F555),F555))," · priority","")&amp;IF(NOT(EXACT(TRIM(Raw_Export!G555),G555))," · vendor","")&amp;IF(NOT(EXACT(TRIM(Raw_Export!H555),H555))," · status","")&amp;IF(ISTEXT(Raw_Export!J555)," · cost was text",""),4,200))</f>
        <v/>
      </c>
      <c r="R555" s="0" t="str">
        <f aca="false">IF(A555="","",IF(OR(LEN(Q555)&gt;0,K555&lt;&gt;"",L555&lt;&gt;""),1,0))</f>
        <v/>
      </c>
    </row>
    <row r="556" customFormat="false" ht="15" hidden="false" customHeight="false" outlineLevel="0" collapsed="false">
      <c r="A556" s="0" t="str">
        <f aca="false">IF(Raw_Export!A556="","",Raw_Export!A556)</f>
        <v/>
      </c>
      <c r="B556" s="35" t="str">
        <f aca="false">IF(A556="","",Raw_Export!B556)</f>
        <v/>
      </c>
      <c r="C556" s="36" t="str">
        <f aca="false">IF(A556="","",DATE(YEAR(B556),MONTH(B556),1))</f>
        <v/>
      </c>
      <c r="D556" s="0" t="str">
        <f aca="false">IF(A556="","",IFERROR(INDEX(Cleanup_Rules!$B$6:$B$60,MATCH(TRIM(LOWER(Raw_Export!C556)),Cleanup_Rules!$A$6:$A$60,0)),"UNMAPPED"))</f>
        <v/>
      </c>
      <c r="E556" s="0" t="str">
        <f aca="false">IF(A556="","",IFERROR(INDEX(Cleanup_Rules!$E$6:$E$60,MATCH(TRIM(LOWER(Raw_Export!E556)),Cleanup_Rules!$D$6:$D$60,0)),"UNMAPPED"))</f>
        <v/>
      </c>
      <c r="F556" s="0" t="str">
        <f aca="false">IF(A556="","",IFERROR(INDEX(Cleanup_Rules!$H$6:$H$60,MATCH(TRIM(LOWER(Raw_Export!F556)),Cleanup_Rules!$G$6:$G$60,0)),"UNMAPPED"))</f>
        <v/>
      </c>
      <c r="G556" s="0" t="str">
        <f aca="false">IF(A556="","",IFERROR(INDEX(Cleanup_Rules!$K$6:$K$60,MATCH(TRIM(LOWER(Raw_Export!G556)),Cleanup_Rules!$J$6:$J$60,0)),"UNMAPPED"))</f>
        <v/>
      </c>
      <c r="H556" s="0" t="str">
        <f aca="false">IF(A556="","",IFERROR(INDEX(Cleanup_Rules!$N$6:$N$60,MATCH(TRIM(LOWER(Raw_Export!H556)),Cleanup_Rules!$M$6:$M$60,0)),"UNMAPPED"))</f>
        <v/>
      </c>
      <c r="I556" s="35" t="str">
        <f aca="false">IF(OR(A556="",Raw_Export!I556=""),"",Raw_Export!I556)</f>
        <v/>
      </c>
      <c r="J556" s="37" t="str">
        <f aca="false">IF(A556="","",IF(Raw_Export!J556="",0,IF(ISNUMBER(Raw_Export!J556),Raw_Export!J556,VALUE(SUBSTITUTE(SUBSTITUTE(Raw_Export!J556,"$",""),",","")))))</f>
        <v/>
      </c>
      <c r="K556" s="0" t="str">
        <f aca="false">IF(A556="","",IF(COUNTIF($A$6:A556,A556)&gt;1,"Duplicate",""))</f>
        <v/>
      </c>
      <c r="L556" s="0" t="str">
        <f aca="false">IF(A556="","",IF(AND(H556="Completed",I556=""),"No completion date",IF(AND(I556&lt;&gt;"",I556&lt;B556),"Completed before created","")))</f>
        <v/>
      </c>
      <c r="M556" s="0" t="str">
        <f aca="false">IF(A556="","",IF(K556="Duplicate","No","Yes"))</f>
        <v/>
      </c>
      <c r="N556" s="0" t="str">
        <f aca="false">IF(OR(A556="",H556&lt;&gt;"Completed",L556&lt;&gt;""),"",I556-B556)</f>
        <v/>
      </c>
      <c r="O556" s="0" t="str">
        <f aca="false">IF(A556="","",IFERROR(INDEX(Cleanup_Rules!$Q$6:$Q$8,MATCH(F556,Cleanup_Rules!$P$6:$P$8,0)),""))</f>
        <v/>
      </c>
      <c r="P556" s="0" t="str">
        <f aca="false">IF(OR(N556="",O556=""),"",IF(N556&lt;=O556,"Yes","No"))</f>
        <v/>
      </c>
      <c r="Q556" s="0" t="str">
        <f aca="false">IF(A556="","",MID(IF(NOT(EXACT(TRIM(Raw_Export!C556),D556))," · property","")&amp;IF(NOT(EXACT(TRIM(Raw_Export!E556),E556))," · category","")&amp;IF(NOT(EXACT(TRIM(Raw_Export!F556),F556))," · priority","")&amp;IF(NOT(EXACT(TRIM(Raw_Export!G556),G556))," · vendor","")&amp;IF(NOT(EXACT(TRIM(Raw_Export!H556),H556))," · status","")&amp;IF(ISTEXT(Raw_Export!J556)," · cost was text",""),4,200))</f>
        <v/>
      </c>
      <c r="R556" s="0" t="str">
        <f aca="false">IF(A556="","",IF(OR(LEN(Q556)&gt;0,K556&lt;&gt;"",L556&lt;&gt;""),1,0))</f>
        <v/>
      </c>
    </row>
    <row r="557" customFormat="false" ht="15" hidden="false" customHeight="false" outlineLevel="0" collapsed="false">
      <c r="A557" s="0" t="str">
        <f aca="false">IF(Raw_Export!A557="","",Raw_Export!A557)</f>
        <v/>
      </c>
      <c r="B557" s="35" t="str">
        <f aca="false">IF(A557="","",Raw_Export!B557)</f>
        <v/>
      </c>
      <c r="C557" s="36" t="str">
        <f aca="false">IF(A557="","",DATE(YEAR(B557),MONTH(B557),1))</f>
        <v/>
      </c>
      <c r="D557" s="0" t="str">
        <f aca="false">IF(A557="","",IFERROR(INDEX(Cleanup_Rules!$B$6:$B$60,MATCH(TRIM(LOWER(Raw_Export!C557)),Cleanup_Rules!$A$6:$A$60,0)),"UNMAPPED"))</f>
        <v/>
      </c>
      <c r="E557" s="0" t="str">
        <f aca="false">IF(A557="","",IFERROR(INDEX(Cleanup_Rules!$E$6:$E$60,MATCH(TRIM(LOWER(Raw_Export!E557)),Cleanup_Rules!$D$6:$D$60,0)),"UNMAPPED"))</f>
        <v/>
      </c>
      <c r="F557" s="0" t="str">
        <f aca="false">IF(A557="","",IFERROR(INDEX(Cleanup_Rules!$H$6:$H$60,MATCH(TRIM(LOWER(Raw_Export!F557)),Cleanup_Rules!$G$6:$G$60,0)),"UNMAPPED"))</f>
        <v/>
      </c>
      <c r="G557" s="0" t="str">
        <f aca="false">IF(A557="","",IFERROR(INDEX(Cleanup_Rules!$K$6:$K$60,MATCH(TRIM(LOWER(Raw_Export!G557)),Cleanup_Rules!$J$6:$J$60,0)),"UNMAPPED"))</f>
        <v/>
      </c>
      <c r="H557" s="0" t="str">
        <f aca="false">IF(A557="","",IFERROR(INDEX(Cleanup_Rules!$N$6:$N$60,MATCH(TRIM(LOWER(Raw_Export!H557)),Cleanup_Rules!$M$6:$M$60,0)),"UNMAPPED"))</f>
        <v/>
      </c>
      <c r="I557" s="35" t="str">
        <f aca="false">IF(OR(A557="",Raw_Export!I557=""),"",Raw_Export!I557)</f>
        <v/>
      </c>
      <c r="J557" s="37" t="str">
        <f aca="false">IF(A557="","",IF(Raw_Export!J557="",0,IF(ISNUMBER(Raw_Export!J557),Raw_Export!J557,VALUE(SUBSTITUTE(SUBSTITUTE(Raw_Export!J557,"$",""),",","")))))</f>
        <v/>
      </c>
      <c r="K557" s="0" t="str">
        <f aca="false">IF(A557="","",IF(COUNTIF($A$6:A557,A557)&gt;1,"Duplicate",""))</f>
        <v/>
      </c>
      <c r="L557" s="0" t="str">
        <f aca="false">IF(A557="","",IF(AND(H557="Completed",I557=""),"No completion date",IF(AND(I557&lt;&gt;"",I557&lt;B557),"Completed before created","")))</f>
        <v/>
      </c>
      <c r="M557" s="0" t="str">
        <f aca="false">IF(A557="","",IF(K557="Duplicate","No","Yes"))</f>
        <v/>
      </c>
      <c r="N557" s="0" t="str">
        <f aca="false">IF(OR(A557="",H557&lt;&gt;"Completed",L557&lt;&gt;""),"",I557-B557)</f>
        <v/>
      </c>
      <c r="O557" s="0" t="str">
        <f aca="false">IF(A557="","",IFERROR(INDEX(Cleanup_Rules!$Q$6:$Q$8,MATCH(F557,Cleanup_Rules!$P$6:$P$8,0)),""))</f>
        <v/>
      </c>
      <c r="P557" s="0" t="str">
        <f aca="false">IF(OR(N557="",O557=""),"",IF(N557&lt;=O557,"Yes","No"))</f>
        <v/>
      </c>
      <c r="Q557" s="0" t="str">
        <f aca="false">IF(A557="","",MID(IF(NOT(EXACT(TRIM(Raw_Export!C557),D557))," · property","")&amp;IF(NOT(EXACT(TRIM(Raw_Export!E557),E557))," · category","")&amp;IF(NOT(EXACT(TRIM(Raw_Export!F557),F557))," · priority","")&amp;IF(NOT(EXACT(TRIM(Raw_Export!G557),G557))," · vendor","")&amp;IF(NOT(EXACT(TRIM(Raw_Export!H557),H557))," · status","")&amp;IF(ISTEXT(Raw_Export!J557)," · cost was text",""),4,200))</f>
        <v/>
      </c>
      <c r="R557" s="0" t="str">
        <f aca="false">IF(A557="","",IF(OR(LEN(Q557)&gt;0,K557&lt;&gt;"",L557&lt;&gt;""),1,0))</f>
        <v/>
      </c>
    </row>
    <row r="558" customFormat="false" ht="15" hidden="false" customHeight="false" outlineLevel="0" collapsed="false">
      <c r="A558" s="0" t="str">
        <f aca="false">IF(Raw_Export!A558="","",Raw_Export!A558)</f>
        <v/>
      </c>
      <c r="B558" s="35" t="str">
        <f aca="false">IF(A558="","",Raw_Export!B558)</f>
        <v/>
      </c>
      <c r="C558" s="36" t="str">
        <f aca="false">IF(A558="","",DATE(YEAR(B558),MONTH(B558),1))</f>
        <v/>
      </c>
      <c r="D558" s="0" t="str">
        <f aca="false">IF(A558="","",IFERROR(INDEX(Cleanup_Rules!$B$6:$B$60,MATCH(TRIM(LOWER(Raw_Export!C558)),Cleanup_Rules!$A$6:$A$60,0)),"UNMAPPED"))</f>
        <v/>
      </c>
      <c r="E558" s="0" t="str">
        <f aca="false">IF(A558="","",IFERROR(INDEX(Cleanup_Rules!$E$6:$E$60,MATCH(TRIM(LOWER(Raw_Export!E558)),Cleanup_Rules!$D$6:$D$60,0)),"UNMAPPED"))</f>
        <v/>
      </c>
      <c r="F558" s="0" t="str">
        <f aca="false">IF(A558="","",IFERROR(INDEX(Cleanup_Rules!$H$6:$H$60,MATCH(TRIM(LOWER(Raw_Export!F558)),Cleanup_Rules!$G$6:$G$60,0)),"UNMAPPED"))</f>
        <v/>
      </c>
      <c r="G558" s="0" t="str">
        <f aca="false">IF(A558="","",IFERROR(INDEX(Cleanup_Rules!$K$6:$K$60,MATCH(TRIM(LOWER(Raw_Export!G558)),Cleanup_Rules!$J$6:$J$60,0)),"UNMAPPED"))</f>
        <v/>
      </c>
      <c r="H558" s="0" t="str">
        <f aca="false">IF(A558="","",IFERROR(INDEX(Cleanup_Rules!$N$6:$N$60,MATCH(TRIM(LOWER(Raw_Export!H558)),Cleanup_Rules!$M$6:$M$60,0)),"UNMAPPED"))</f>
        <v/>
      </c>
      <c r="I558" s="35" t="str">
        <f aca="false">IF(OR(A558="",Raw_Export!I558=""),"",Raw_Export!I558)</f>
        <v/>
      </c>
      <c r="J558" s="37" t="str">
        <f aca="false">IF(A558="","",IF(Raw_Export!J558="",0,IF(ISNUMBER(Raw_Export!J558),Raw_Export!J558,VALUE(SUBSTITUTE(SUBSTITUTE(Raw_Export!J558,"$",""),",","")))))</f>
        <v/>
      </c>
      <c r="K558" s="0" t="str">
        <f aca="false">IF(A558="","",IF(COUNTIF($A$6:A558,A558)&gt;1,"Duplicate",""))</f>
        <v/>
      </c>
      <c r="L558" s="0" t="str">
        <f aca="false">IF(A558="","",IF(AND(H558="Completed",I558=""),"No completion date",IF(AND(I558&lt;&gt;"",I558&lt;B558),"Completed before created","")))</f>
        <v/>
      </c>
      <c r="M558" s="0" t="str">
        <f aca="false">IF(A558="","",IF(K558="Duplicate","No","Yes"))</f>
        <v/>
      </c>
      <c r="N558" s="0" t="str">
        <f aca="false">IF(OR(A558="",H558&lt;&gt;"Completed",L558&lt;&gt;""),"",I558-B558)</f>
        <v/>
      </c>
      <c r="O558" s="0" t="str">
        <f aca="false">IF(A558="","",IFERROR(INDEX(Cleanup_Rules!$Q$6:$Q$8,MATCH(F558,Cleanup_Rules!$P$6:$P$8,0)),""))</f>
        <v/>
      </c>
      <c r="P558" s="0" t="str">
        <f aca="false">IF(OR(N558="",O558=""),"",IF(N558&lt;=O558,"Yes","No"))</f>
        <v/>
      </c>
      <c r="Q558" s="0" t="str">
        <f aca="false">IF(A558="","",MID(IF(NOT(EXACT(TRIM(Raw_Export!C558),D558))," · property","")&amp;IF(NOT(EXACT(TRIM(Raw_Export!E558),E558))," · category","")&amp;IF(NOT(EXACT(TRIM(Raw_Export!F558),F558))," · priority","")&amp;IF(NOT(EXACT(TRIM(Raw_Export!G558),G558))," · vendor","")&amp;IF(NOT(EXACT(TRIM(Raw_Export!H558),H558))," · status","")&amp;IF(ISTEXT(Raw_Export!J558)," · cost was text",""),4,200))</f>
        <v/>
      </c>
      <c r="R558" s="0" t="str">
        <f aca="false">IF(A558="","",IF(OR(LEN(Q558)&gt;0,K558&lt;&gt;"",L558&lt;&gt;""),1,0))</f>
        <v/>
      </c>
    </row>
    <row r="559" customFormat="false" ht="15" hidden="false" customHeight="false" outlineLevel="0" collapsed="false">
      <c r="A559" s="0" t="str">
        <f aca="false">IF(Raw_Export!A559="","",Raw_Export!A559)</f>
        <v/>
      </c>
      <c r="B559" s="35" t="str">
        <f aca="false">IF(A559="","",Raw_Export!B559)</f>
        <v/>
      </c>
      <c r="C559" s="36" t="str">
        <f aca="false">IF(A559="","",DATE(YEAR(B559),MONTH(B559),1))</f>
        <v/>
      </c>
      <c r="D559" s="0" t="str">
        <f aca="false">IF(A559="","",IFERROR(INDEX(Cleanup_Rules!$B$6:$B$60,MATCH(TRIM(LOWER(Raw_Export!C559)),Cleanup_Rules!$A$6:$A$60,0)),"UNMAPPED"))</f>
        <v/>
      </c>
      <c r="E559" s="0" t="str">
        <f aca="false">IF(A559="","",IFERROR(INDEX(Cleanup_Rules!$E$6:$E$60,MATCH(TRIM(LOWER(Raw_Export!E559)),Cleanup_Rules!$D$6:$D$60,0)),"UNMAPPED"))</f>
        <v/>
      </c>
      <c r="F559" s="0" t="str">
        <f aca="false">IF(A559="","",IFERROR(INDEX(Cleanup_Rules!$H$6:$H$60,MATCH(TRIM(LOWER(Raw_Export!F559)),Cleanup_Rules!$G$6:$G$60,0)),"UNMAPPED"))</f>
        <v/>
      </c>
      <c r="G559" s="0" t="str">
        <f aca="false">IF(A559="","",IFERROR(INDEX(Cleanup_Rules!$K$6:$K$60,MATCH(TRIM(LOWER(Raw_Export!G559)),Cleanup_Rules!$J$6:$J$60,0)),"UNMAPPED"))</f>
        <v/>
      </c>
      <c r="H559" s="0" t="str">
        <f aca="false">IF(A559="","",IFERROR(INDEX(Cleanup_Rules!$N$6:$N$60,MATCH(TRIM(LOWER(Raw_Export!H559)),Cleanup_Rules!$M$6:$M$60,0)),"UNMAPPED"))</f>
        <v/>
      </c>
      <c r="I559" s="35" t="str">
        <f aca="false">IF(OR(A559="",Raw_Export!I559=""),"",Raw_Export!I559)</f>
        <v/>
      </c>
      <c r="J559" s="37" t="str">
        <f aca="false">IF(A559="","",IF(Raw_Export!J559="",0,IF(ISNUMBER(Raw_Export!J559),Raw_Export!J559,VALUE(SUBSTITUTE(SUBSTITUTE(Raw_Export!J559,"$",""),",","")))))</f>
        <v/>
      </c>
      <c r="K559" s="0" t="str">
        <f aca="false">IF(A559="","",IF(COUNTIF($A$6:A559,A559)&gt;1,"Duplicate",""))</f>
        <v/>
      </c>
      <c r="L559" s="0" t="str">
        <f aca="false">IF(A559="","",IF(AND(H559="Completed",I559=""),"No completion date",IF(AND(I559&lt;&gt;"",I559&lt;B559),"Completed before created","")))</f>
        <v/>
      </c>
      <c r="M559" s="0" t="str">
        <f aca="false">IF(A559="","",IF(K559="Duplicate","No","Yes"))</f>
        <v/>
      </c>
      <c r="N559" s="0" t="str">
        <f aca="false">IF(OR(A559="",H559&lt;&gt;"Completed",L559&lt;&gt;""),"",I559-B559)</f>
        <v/>
      </c>
      <c r="O559" s="0" t="str">
        <f aca="false">IF(A559="","",IFERROR(INDEX(Cleanup_Rules!$Q$6:$Q$8,MATCH(F559,Cleanup_Rules!$P$6:$P$8,0)),""))</f>
        <v/>
      </c>
      <c r="P559" s="0" t="str">
        <f aca="false">IF(OR(N559="",O559=""),"",IF(N559&lt;=O559,"Yes","No"))</f>
        <v/>
      </c>
      <c r="Q559" s="0" t="str">
        <f aca="false">IF(A559="","",MID(IF(NOT(EXACT(TRIM(Raw_Export!C559),D559))," · property","")&amp;IF(NOT(EXACT(TRIM(Raw_Export!E559),E559))," · category","")&amp;IF(NOT(EXACT(TRIM(Raw_Export!F559),F559))," · priority","")&amp;IF(NOT(EXACT(TRIM(Raw_Export!G559),G559))," · vendor","")&amp;IF(NOT(EXACT(TRIM(Raw_Export!H559),H559))," · status","")&amp;IF(ISTEXT(Raw_Export!J559)," · cost was text",""),4,200))</f>
        <v/>
      </c>
      <c r="R559" s="0" t="str">
        <f aca="false">IF(A559="","",IF(OR(LEN(Q559)&gt;0,K559&lt;&gt;"",L559&lt;&gt;""),1,0))</f>
        <v/>
      </c>
    </row>
    <row r="560" customFormat="false" ht="15" hidden="false" customHeight="false" outlineLevel="0" collapsed="false">
      <c r="A560" s="0" t="str">
        <f aca="false">IF(Raw_Export!A560="","",Raw_Export!A560)</f>
        <v/>
      </c>
      <c r="B560" s="35" t="str">
        <f aca="false">IF(A560="","",Raw_Export!B560)</f>
        <v/>
      </c>
      <c r="C560" s="36" t="str">
        <f aca="false">IF(A560="","",DATE(YEAR(B560),MONTH(B560),1))</f>
        <v/>
      </c>
      <c r="D560" s="0" t="str">
        <f aca="false">IF(A560="","",IFERROR(INDEX(Cleanup_Rules!$B$6:$B$60,MATCH(TRIM(LOWER(Raw_Export!C560)),Cleanup_Rules!$A$6:$A$60,0)),"UNMAPPED"))</f>
        <v/>
      </c>
      <c r="E560" s="0" t="str">
        <f aca="false">IF(A560="","",IFERROR(INDEX(Cleanup_Rules!$E$6:$E$60,MATCH(TRIM(LOWER(Raw_Export!E560)),Cleanup_Rules!$D$6:$D$60,0)),"UNMAPPED"))</f>
        <v/>
      </c>
      <c r="F560" s="0" t="str">
        <f aca="false">IF(A560="","",IFERROR(INDEX(Cleanup_Rules!$H$6:$H$60,MATCH(TRIM(LOWER(Raw_Export!F560)),Cleanup_Rules!$G$6:$G$60,0)),"UNMAPPED"))</f>
        <v/>
      </c>
      <c r="G560" s="0" t="str">
        <f aca="false">IF(A560="","",IFERROR(INDEX(Cleanup_Rules!$K$6:$K$60,MATCH(TRIM(LOWER(Raw_Export!G560)),Cleanup_Rules!$J$6:$J$60,0)),"UNMAPPED"))</f>
        <v/>
      </c>
      <c r="H560" s="0" t="str">
        <f aca="false">IF(A560="","",IFERROR(INDEX(Cleanup_Rules!$N$6:$N$60,MATCH(TRIM(LOWER(Raw_Export!H560)),Cleanup_Rules!$M$6:$M$60,0)),"UNMAPPED"))</f>
        <v/>
      </c>
      <c r="I560" s="35" t="str">
        <f aca="false">IF(OR(A560="",Raw_Export!I560=""),"",Raw_Export!I560)</f>
        <v/>
      </c>
      <c r="J560" s="37" t="str">
        <f aca="false">IF(A560="","",IF(Raw_Export!J560="",0,IF(ISNUMBER(Raw_Export!J560),Raw_Export!J560,VALUE(SUBSTITUTE(SUBSTITUTE(Raw_Export!J560,"$",""),",","")))))</f>
        <v/>
      </c>
      <c r="K560" s="0" t="str">
        <f aca="false">IF(A560="","",IF(COUNTIF($A$6:A560,A560)&gt;1,"Duplicate",""))</f>
        <v/>
      </c>
      <c r="L560" s="0" t="str">
        <f aca="false">IF(A560="","",IF(AND(H560="Completed",I560=""),"No completion date",IF(AND(I560&lt;&gt;"",I560&lt;B560),"Completed before created","")))</f>
        <v/>
      </c>
      <c r="M560" s="0" t="str">
        <f aca="false">IF(A560="","",IF(K560="Duplicate","No","Yes"))</f>
        <v/>
      </c>
      <c r="N560" s="0" t="str">
        <f aca="false">IF(OR(A560="",H560&lt;&gt;"Completed",L560&lt;&gt;""),"",I560-B560)</f>
        <v/>
      </c>
      <c r="O560" s="0" t="str">
        <f aca="false">IF(A560="","",IFERROR(INDEX(Cleanup_Rules!$Q$6:$Q$8,MATCH(F560,Cleanup_Rules!$P$6:$P$8,0)),""))</f>
        <v/>
      </c>
      <c r="P560" s="0" t="str">
        <f aca="false">IF(OR(N560="",O560=""),"",IF(N560&lt;=O560,"Yes","No"))</f>
        <v/>
      </c>
      <c r="Q560" s="0" t="str">
        <f aca="false">IF(A560="","",MID(IF(NOT(EXACT(TRIM(Raw_Export!C560),D560))," · property","")&amp;IF(NOT(EXACT(TRIM(Raw_Export!E560),E560))," · category","")&amp;IF(NOT(EXACT(TRIM(Raw_Export!F560),F560))," · priority","")&amp;IF(NOT(EXACT(TRIM(Raw_Export!G560),G560))," · vendor","")&amp;IF(NOT(EXACT(TRIM(Raw_Export!H560),H560))," · status","")&amp;IF(ISTEXT(Raw_Export!J560)," · cost was text",""),4,200))</f>
        <v/>
      </c>
      <c r="R560" s="0" t="str">
        <f aca="false">IF(A560="","",IF(OR(LEN(Q560)&gt;0,K560&lt;&gt;"",L560&lt;&gt;""),1,0))</f>
        <v/>
      </c>
    </row>
    <row r="561" customFormat="false" ht="15" hidden="false" customHeight="false" outlineLevel="0" collapsed="false">
      <c r="A561" s="0" t="str">
        <f aca="false">IF(Raw_Export!A561="","",Raw_Export!A561)</f>
        <v/>
      </c>
      <c r="B561" s="35" t="str">
        <f aca="false">IF(A561="","",Raw_Export!B561)</f>
        <v/>
      </c>
      <c r="C561" s="36" t="str">
        <f aca="false">IF(A561="","",DATE(YEAR(B561),MONTH(B561),1))</f>
        <v/>
      </c>
      <c r="D561" s="0" t="str">
        <f aca="false">IF(A561="","",IFERROR(INDEX(Cleanup_Rules!$B$6:$B$60,MATCH(TRIM(LOWER(Raw_Export!C561)),Cleanup_Rules!$A$6:$A$60,0)),"UNMAPPED"))</f>
        <v/>
      </c>
      <c r="E561" s="0" t="str">
        <f aca="false">IF(A561="","",IFERROR(INDEX(Cleanup_Rules!$E$6:$E$60,MATCH(TRIM(LOWER(Raw_Export!E561)),Cleanup_Rules!$D$6:$D$60,0)),"UNMAPPED"))</f>
        <v/>
      </c>
      <c r="F561" s="0" t="str">
        <f aca="false">IF(A561="","",IFERROR(INDEX(Cleanup_Rules!$H$6:$H$60,MATCH(TRIM(LOWER(Raw_Export!F561)),Cleanup_Rules!$G$6:$G$60,0)),"UNMAPPED"))</f>
        <v/>
      </c>
      <c r="G561" s="0" t="str">
        <f aca="false">IF(A561="","",IFERROR(INDEX(Cleanup_Rules!$K$6:$K$60,MATCH(TRIM(LOWER(Raw_Export!G561)),Cleanup_Rules!$J$6:$J$60,0)),"UNMAPPED"))</f>
        <v/>
      </c>
      <c r="H561" s="0" t="str">
        <f aca="false">IF(A561="","",IFERROR(INDEX(Cleanup_Rules!$N$6:$N$60,MATCH(TRIM(LOWER(Raw_Export!H561)),Cleanup_Rules!$M$6:$M$60,0)),"UNMAPPED"))</f>
        <v/>
      </c>
      <c r="I561" s="35" t="str">
        <f aca="false">IF(OR(A561="",Raw_Export!I561=""),"",Raw_Export!I561)</f>
        <v/>
      </c>
      <c r="J561" s="37" t="str">
        <f aca="false">IF(A561="","",IF(Raw_Export!J561="",0,IF(ISNUMBER(Raw_Export!J561),Raw_Export!J561,VALUE(SUBSTITUTE(SUBSTITUTE(Raw_Export!J561,"$",""),",","")))))</f>
        <v/>
      </c>
      <c r="K561" s="0" t="str">
        <f aca="false">IF(A561="","",IF(COUNTIF($A$6:A561,A561)&gt;1,"Duplicate",""))</f>
        <v/>
      </c>
      <c r="L561" s="0" t="str">
        <f aca="false">IF(A561="","",IF(AND(H561="Completed",I561=""),"No completion date",IF(AND(I561&lt;&gt;"",I561&lt;B561),"Completed before created","")))</f>
        <v/>
      </c>
      <c r="M561" s="0" t="str">
        <f aca="false">IF(A561="","",IF(K561="Duplicate","No","Yes"))</f>
        <v/>
      </c>
      <c r="N561" s="0" t="str">
        <f aca="false">IF(OR(A561="",H561&lt;&gt;"Completed",L561&lt;&gt;""),"",I561-B561)</f>
        <v/>
      </c>
      <c r="O561" s="0" t="str">
        <f aca="false">IF(A561="","",IFERROR(INDEX(Cleanup_Rules!$Q$6:$Q$8,MATCH(F561,Cleanup_Rules!$P$6:$P$8,0)),""))</f>
        <v/>
      </c>
      <c r="P561" s="0" t="str">
        <f aca="false">IF(OR(N561="",O561=""),"",IF(N561&lt;=O561,"Yes","No"))</f>
        <v/>
      </c>
      <c r="Q561" s="0" t="str">
        <f aca="false">IF(A561="","",MID(IF(NOT(EXACT(TRIM(Raw_Export!C561),D561))," · property","")&amp;IF(NOT(EXACT(TRIM(Raw_Export!E561),E561))," · category","")&amp;IF(NOT(EXACT(TRIM(Raw_Export!F561),F561))," · priority","")&amp;IF(NOT(EXACT(TRIM(Raw_Export!G561),G561))," · vendor","")&amp;IF(NOT(EXACT(TRIM(Raw_Export!H561),H561))," · status","")&amp;IF(ISTEXT(Raw_Export!J561)," · cost was text",""),4,200))</f>
        <v/>
      </c>
      <c r="R561" s="0" t="str">
        <f aca="false">IF(A561="","",IF(OR(LEN(Q561)&gt;0,K561&lt;&gt;"",L561&lt;&gt;""),1,0))</f>
        <v/>
      </c>
    </row>
    <row r="562" customFormat="false" ht="15" hidden="false" customHeight="false" outlineLevel="0" collapsed="false">
      <c r="A562" s="0" t="str">
        <f aca="false">IF(Raw_Export!A562="","",Raw_Export!A562)</f>
        <v/>
      </c>
      <c r="B562" s="35" t="str">
        <f aca="false">IF(A562="","",Raw_Export!B562)</f>
        <v/>
      </c>
      <c r="C562" s="36" t="str">
        <f aca="false">IF(A562="","",DATE(YEAR(B562),MONTH(B562),1))</f>
        <v/>
      </c>
      <c r="D562" s="0" t="str">
        <f aca="false">IF(A562="","",IFERROR(INDEX(Cleanup_Rules!$B$6:$B$60,MATCH(TRIM(LOWER(Raw_Export!C562)),Cleanup_Rules!$A$6:$A$60,0)),"UNMAPPED"))</f>
        <v/>
      </c>
      <c r="E562" s="0" t="str">
        <f aca="false">IF(A562="","",IFERROR(INDEX(Cleanup_Rules!$E$6:$E$60,MATCH(TRIM(LOWER(Raw_Export!E562)),Cleanup_Rules!$D$6:$D$60,0)),"UNMAPPED"))</f>
        <v/>
      </c>
      <c r="F562" s="0" t="str">
        <f aca="false">IF(A562="","",IFERROR(INDEX(Cleanup_Rules!$H$6:$H$60,MATCH(TRIM(LOWER(Raw_Export!F562)),Cleanup_Rules!$G$6:$G$60,0)),"UNMAPPED"))</f>
        <v/>
      </c>
      <c r="G562" s="0" t="str">
        <f aca="false">IF(A562="","",IFERROR(INDEX(Cleanup_Rules!$K$6:$K$60,MATCH(TRIM(LOWER(Raw_Export!G562)),Cleanup_Rules!$J$6:$J$60,0)),"UNMAPPED"))</f>
        <v/>
      </c>
      <c r="H562" s="0" t="str">
        <f aca="false">IF(A562="","",IFERROR(INDEX(Cleanup_Rules!$N$6:$N$60,MATCH(TRIM(LOWER(Raw_Export!H562)),Cleanup_Rules!$M$6:$M$60,0)),"UNMAPPED"))</f>
        <v/>
      </c>
      <c r="I562" s="35" t="str">
        <f aca="false">IF(OR(A562="",Raw_Export!I562=""),"",Raw_Export!I562)</f>
        <v/>
      </c>
      <c r="J562" s="37" t="str">
        <f aca="false">IF(A562="","",IF(Raw_Export!J562="",0,IF(ISNUMBER(Raw_Export!J562),Raw_Export!J562,VALUE(SUBSTITUTE(SUBSTITUTE(Raw_Export!J562,"$",""),",","")))))</f>
        <v/>
      </c>
      <c r="K562" s="0" t="str">
        <f aca="false">IF(A562="","",IF(COUNTIF($A$6:A562,A562)&gt;1,"Duplicate",""))</f>
        <v/>
      </c>
      <c r="L562" s="0" t="str">
        <f aca="false">IF(A562="","",IF(AND(H562="Completed",I562=""),"No completion date",IF(AND(I562&lt;&gt;"",I562&lt;B562),"Completed before created","")))</f>
        <v/>
      </c>
      <c r="M562" s="0" t="str">
        <f aca="false">IF(A562="","",IF(K562="Duplicate","No","Yes"))</f>
        <v/>
      </c>
      <c r="N562" s="0" t="str">
        <f aca="false">IF(OR(A562="",H562&lt;&gt;"Completed",L562&lt;&gt;""),"",I562-B562)</f>
        <v/>
      </c>
      <c r="O562" s="0" t="str">
        <f aca="false">IF(A562="","",IFERROR(INDEX(Cleanup_Rules!$Q$6:$Q$8,MATCH(F562,Cleanup_Rules!$P$6:$P$8,0)),""))</f>
        <v/>
      </c>
      <c r="P562" s="0" t="str">
        <f aca="false">IF(OR(N562="",O562=""),"",IF(N562&lt;=O562,"Yes","No"))</f>
        <v/>
      </c>
      <c r="Q562" s="0" t="str">
        <f aca="false">IF(A562="","",MID(IF(NOT(EXACT(TRIM(Raw_Export!C562),D562))," · property","")&amp;IF(NOT(EXACT(TRIM(Raw_Export!E562),E562))," · category","")&amp;IF(NOT(EXACT(TRIM(Raw_Export!F562),F562))," · priority","")&amp;IF(NOT(EXACT(TRIM(Raw_Export!G562),G562))," · vendor","")&amp;IF(NOT(EXACT(TRIM(Raw_Export!H562),H562))," · status","")&amp;IF(ISTEXT(Raw_Export!J562)," · cost was text",""),4,200))</f>
        <v/>
      </c>
      <c r="R562" s="0" t="str">
        <f aca="false">IF(A562="","",IF(OR(LEN(Q562)&gt;0,K562&lt;&gt;"",L562&lt;&gt;""),1,0))</f>
        <v/>
      </c>
    </row>
    <row r="563" customFormat="false" ht="15" hidden="false" customHeight="false" outlineLevel="0" collapsed="false">
      <c r="A563" s="0" t="str">
        <f aca="false">IF(Raw_Export!A563="","",Raw_Export!A563)</f>
        <v/>
      </c>
      <c r="B563" s="35" t="str">
        <f aca="false">IF(A563="","",Raw_Export!B563)</f>
        <v/>
      </c>
      <c r="C563" s="36" t="str">
        <f aca="false">IF(A563="","",DATE(YEAR(B563),MONTH(B563),1))</f>
        <v/>
      </c>
      <c r="D563" s="0" t="str">
        <f aca="false">IF(A563="","",IFERROR(INDEX(Cleanup_Rules!$B$6:$B$60,MATCH(TRIM(LOWER(Raw_Export!C563)),Cleanup_Rules!$A$6:$A$60,0)),"UNMAPPED"))</f>
        <v/>
      </c>
      <c r="E563" s="0" t="str">
        <f aca="false">IF(A563="","",IFERROR(INDEX(Cleanup_Rules!$E$6:$E$60,MATCH(TRIM(LOWER(Raw_Export!E563)),Cleanup_Rules!$D$6:$D$60,0)),"UNMAPPED"))</f>
        <v/>
      </c>
      <c r="F563" s="0" t="str">
        <f aca="false">IF(A563="","",IFERROR(INDEX(Cleanup_Rules!$H$6:$H$60,MATCH(TRIM(LOWER(Raw_Export!F563)),Cleanup_Rules!$G$6:$G$60,0)),"UNMAPPED"))</f>
        <v/>
      </c>
      <c r="G563" s="0" t="str">
        <f aca="false">IF(A563="","",IFERROR(INDEX(Cleanup_Rules!$K$6:$K$60,MATCH(TRIM(LOWER(Raw_Export!G563)),Cleanup_Rules!$J$6:$J$60,0)),"UNMAPPED"))</f>
        <v/>
      </c>
      <c r="H563" s="0" t="str">
        <f aca="false">IF(A563="","",IFERROR(INDEX(Cleanup_Rules!$N$6:$N$60,MATCH(TRIM(LOWER(Raw_Export!H563)),Cleanup_Rules!$M$6:$M$60,0)),"UNMAPPED"))</f>
        <v/>
      </c>
      <c r="I563" s="35" t="str">
        <f aca="false">IF(OR(A563="",Raw_Export!I563=""),"",Raw_Export!I563)</f>
        <v/>
      </c>
      <c r="J563" s="37" t="str">
        <f aca="false">IF(A563="","",IF(Raw_Export!J563="",0,IF(ISNUMBER(Raw_Export!J563),Raw_Export!J563,VALUE(SUBSTITUTE(SUBSTITUTE(Raw_Export!J563,"$",""),",","")))))</f>
        <v/>
      </c>
      <c r="K563" s="0" t="str">
        <f aca="false">IF(A563="","",IF(COUNTIF($A$6:A563,A563)&gt;1,"Duplicate",""))</f>
        <v/>
      </c>
      <c r="L563" s="0" t="str">
        <f aca="false">IF(A563="","",IF(AND(H563="Completed",I563=""),"No completion date",IF(AND(I563&lt;&gt;"",I563&lt;B563),"Completed before created","")))</f>
        <v/>
      </c>
      <c r="M563" s="0" t="str">
        <f aca="false">IF(A563="","",IF(K563="Duplicate","No","Yes"))</f>
        <v/>
      </c>
      <c r="N563" s="0" t="str">
        <f aca="false">IF(OR(A563="",H563&lt;&gt;"Completed",L563&lt;&gt;""),"",I563-B563)</f>
        <v/>
      </c>
      <c r="O563" s="0" t="str">
        <f aca="false">IF(A563="","",IFERROR(INDEX(Cleanup_Rules!$Q$6:$Q$8,MATCH(F563,Cleanup_Rules!$P$6:$P$8,0)),""))</f>
        <v/>
      </c>
      <c r="P563" s="0" t="str">
        <f aca="false">IF(OR(N563="",O563=""),"",IF(N563&lt;=O563,"Yes","No"))</f>
        <v/>
      </c>
      <c r="Q563" s="0" t="str">
        <f aca="false">IF(A563="","",MID(IF(NOT(EXACT(TRIM(Raw_Export!C563),D563))," · property","")&amp;IF(NOT(EXACT(TRIM(Raw_Export!E563),E563))," · category","")&amp;IF(NOT(EXACT(TRIM(Raw_Export!F563),F563))," · priority","")&amp;IF(NOT(EXACT(TRIM(Raw_Export!G563),G563))," · vendor","")&amp;IF(NOT(EXACT(TRIM(Raw_Export!H563),H563))," · status","")&amp;IF(ISTEXT(Raw_Export!J563)," · cost was text",""),4,200))</f>
        <v/>
      </c>
      <c r="R563" s="0" t="str">
        <f aca="false">IF(A563="","",IF(OR(LEN(Q563)&gt;0,K563&lt;&gt;"",L563&lt;&gt;""),1,0))</f>
        <v/>
      </c>
    </row>
    <row r="564" customFormat="false" ht="15" hidden="false" customHeight="false" outlineLevel="0" collapsed="false">
      <c r="A564" s="0" t="str">
        <f aca="false">IF(Raw_Export!A564="","",Raw_Export!A564)</f>
        <v/>
      </c>
      <c r="B564" s="35" t="str">
        <f aca="false">IF(A564="","",Raw_Export!B564)</f>
        <v/>
      </c>
      <c r="C564" s="36" t="str">
        <f aca="false">IF(A564="","",DATE(YEAR(B564),MONTH(B564),1))</f>
        <v/>
      </c>
      <c r="D564" s="0" t="str">
        <f aca="false">IF(A564="","",IFERROR(INDEX(Cleanup_Rules!$B$6:$B$60,MATCH(TRIM(LOWER(Raw_Export!C564)),Cleanup_Rules!$A$6:$A$60,0)),"UNMAPPED"))</f>
        <v/>
      </c>
      <c r="E564" s="0" t="str">
        <f aca="false">IF(A564="","",IFERROR(INDEX(Cleanup_Rules!$E$6:$E$60,MATCH(TRIM(LOWER(Raw_Export!E564)),Cleanup_Rules!$D$6:$D$60,0)),"UNMAPPED"))</f>
        <v/>
      </c>
      <c r="F564" s="0" t="str">
        <f aca="false">IF(A564="","",IFERROR(INDEX(Cleanup_Rules!$H$6:$H$60,MATCH(TRIM(LOWER(Raw_Export!F564)),Cleanup_Rules!$G$6:$G$60,0)),"UNMAPPED"))</f>
        <v/>
      </c>
      <c r="G564" s="0" t="str">
        <f aca="false">IF(A564="","",IFERROR(INDEX(Cleanup_Rules!$K$6:$K$60,MATCH(TRIM(LOWER(Raw_Export!G564)),Cleanup_Rules!$J$6:$J$60,0)),"UNMAPPED"))</f>
        <v/>
      </c>
      <c r="H564" s="0" t="str">
        <f aca="false">IF(A564="","",IFERROR(INDEX(Cleanup_Rules!$N$6:$N$60,MATCH(TRIM(LOWER(Raw_Export!H564)),Cleanup_Rules!$M$6:$M$60,0)),"UNMAPPED"))</f>
        <v/>
      </c>
      <c r="I564" s="35" t="str">
        <f aca="false">IF(OR(A564="",Raw_Export!I564=""),"",Raw_Export!I564)</f>
        <v/>
      </c>
      <c r="J564" s="37" t="str">
        <f aca="false">IF(A564="","",IF(Raw_Export!J564="",0,IF(ISNUMBER(Raw_Export!J564),Raw_Export!J564,VALUE(SUBSTITUTE(SUBSTITUTE(Raw_Export!J564,"$",""),",","")))))</f>
        <v/>
      </c>
      <c r="K564" s="0" t="str">
        <f aca="false">IF(A564="","",IF(COUNTIF($A$6:A564,A564)&gt;1,"Duplicate",""))</f>
        <v/>
      </c>
      <c r="L564" s="0" t="str">
        <f aca="false">IF(A564="","",IF(AND(H564="Completed",I564=""),"No completion date",IF(AND(I564&lt;&gt;"",I564&lt;B564),"Completed before created","")))</f>
        <v/>
      </c>
      <c r="M564" s="0" t="str">
        <f aca="false">IF(A564="","",IF(K564="Duplicate","No","Yes"))</f>
        <v/>
      </c>
      <c r="N564" s="0" t="str">
        <f aca="false">IF(OR(A564="",H564&lt;&gt;"Completed",L564&lt;&gt;""),"",I564-B564)</f>
        <v/>
      </c>
      <c r="O564" s="0" t="str">
        <f aca="false">IF(A564="","",IFERROR(INDEX(Cleanup_Rules!$Q$6:$Q$8,MATCH(F564,Cleanup_Rules!$P$6:$P$8,0)),""))</f>
        <v/>
      </c>
      <c r="P564" s="0" t="str">
        <f aca="false">IF(OR(N564="",O564=""),"",IF(N564&lt;=O564,"Yes","No"))</f>
        <v/>
      </c>
      <c r="Q564" s="0" t="str">
        <f aca="false">IF(A564="","",MID(IF(NOT(EXACT(TRIM(Raw_Export!C564),D564))," · property","")&amp;IF(NOT(EXACT(TRIM(Raw_Export!E564),E564))," · category","")&amp;IF(NOT(EXACT(TRIM(Raw_Export!F564),F564))," · priority","")&amp;IF(NOT(EXACT(TRIM(Raw_Export!G564),G564))," · vendor","")&amp;IF(NOT(EXACT(TRIM(Raw_Export!H564),H564))," · status","")&amp;IF(ISTEXT(Raw_Export!J564)," · cost was text",""),4,200))</f>
        <v/>
      </c>
      <c r="R564" s="0" t="str">
        <f aca="false">IF(A564="","",IF(OR(LEN(Q564)&gt;0,K564&lt;&gt;"",L564&lt;&gt;""),1,0))</f>
        <v/>
      </c>
    </row>
    <row r="565" customFormat="false" ht="15" hidden="false" customHeight="false" outlineLevel="0" collapsed="false">
      <c r="A565" s="0" t="str">
        <f aca="false">IF(Raw_Export!A565="","",Raw_Export!A565)</f>
        <v/>
      </c>
      <c r="B565" s="35" t="str">
        <f aca="false">IF(A565="","",Raw_Export!B565)</f>
        <v/>
      </c>
      <c r="C565" s="36" t="str">
        <f aca="false">IF(A565="","",DATE(YEAR(B565),MONTH(B565),1))</f>
        <v/>
      </c>
      <c r="D565" s="0" t="str">
        <f aca="false">IF(A565="","",IFERROR(INDEX(Cleanup_Rules!$B$6:$B$60,MATCH(TRIM(LOWER(Raw_Export!C565)),Cleanup_Rules!$A$6:$A$60,0)),"UNMAPPED"))</f>
        <v/>
      </c>
      <c r="E565" s="0" t="str">
        <f aca="false">IF(A565="","",IFERROR(INDEX(Cleanup_Rules!$E$6:$E$60,MATCH(TRIM(LOWER(Raw_Export!E565)),Cleanup_Rules!$D$6:$D$60,0)),"UNMAPPED"))</f>
        <v/>
      </c>
      <c r="F565" s="0" t="str">
        <f aca="false">IF(A565="","",IFERROR(INDEX(Cleanup_Rules!$H$6:$H$60,MATCH(TRIM(LOWER(Raw_Export!F565)),Cleanup_Rules!$G$6:$G$60,0)),"UNMAPPED"))</f>
        <v/>
      </c>
      <c r="G565" s="0" t="str">
        <f aca="false">IF(A565="","",IFERROR(INDEX(Cleanup_Rules!$K$6:$K$60,MATCH(TRIM(LOWER(Raw_Export!G565)),Cleanup_Rules!$J$6:$J$60,0)),"UNMAPPED"))</f>
        <v/>
      </c>
      <c r="H565" s="0" t="str">
        <f aca="false">IF(A565="","",IFERROR(INDEX(Cleanup_Rules!$N$6:$N$60,MATCH(TRIM(LOWER(Raw_Export!H565)),Cleanup_Rules!$M$6:$M$60,0)),"UNMAPPED"))</f>
        <v/>
      </c>
      <c r="I565" s="35" t="str">
        <f aca="false">IF(OR(A565="",Raw_Export!I565=""),"",Raw_Export!I565)</f>
        <v/>
      </c>
      <c r="J565" s="37" t="str">
        <f aca="false">IF(A565="","",IF(Raw_Export!J565="",0,IF(ISNUMBER(Raw_Export!J565),Raw_Export!J565,VALUE(SUBSTITUTE(SUBSTITUTE(Raw_Export!J565,"$",""),",","")))))</f>
        <v/>
      </c>
      <c r="K565" s="0" t="str">
        <f aca="false">IF(A565="","",IF(COUNTIF($A$6:A565,A565)&gt;1,"Duplicate",""))</f>
        <v/>
      </c>
      <c r="L565" s="0" t="str">
        <f aca="false">IF(A565="","",IF(AND(H565="Completed",I565=""),"No completion date",IF(AND(I565&lt;&gt;"",I565&lt;B565),"Completed before created","")))</f>
        <v/>
      </c>
      <c r="M565" s="0" t="str">
        <f aca="false">IF(A565="","",IF(K565="Duplicate","No","Yes"))</f>
        <v/>
      </c>
      <c r="N565" s="0" t="str">
        <f aca="false">IF(OR(A565="",H565&lt;&gt;"Completed",L565&lt;&gt;""),"",I565-B565)</f>
        <v/>
      </c>
      <c r="O565" s="0" t="str">
        <f aca="false">IF(A565="","",IFERROR(INDEX(Cleanup_Rules!$Q$6:$Q$8,MATCH(F565,Cleanup_Rules!$P$6:$P$8,0)),""))</f>
        <v/>
      </c>
      <c r="P565" s="0" t="str">
        <f aca="false">IF(OR(N565="",O565=""),"",IF(N565&lt;=O565,"Yes","No"))</f>
        <v/>
      </c>
      <c r="Q565" s="0" t="str">
        <f aca="false">IF(A565="","",MID(IF(NOT(EXACT(TRIM(Raw_Export!C565),D565))," · property","")&amp;IF(NOT(EXACT(TRIM(Raw_Export!E565),E565))," · category","")&amp;IF(NOT(EXACT(TRIM(Raw_Export!F565),F565))," · priority","")&amp;IF(NOT(EXACT(TRIM(Raw_Export!G565),G565))," · vendor","")&amp;IF(NOT(EXACT(TRIM(Raw_Export!H565),H565))," · status","")&amp;IF(ISTEXT(Raw_Export!J565)," · cost was text",""),4,200))</f>
        <v/>
      </c>
      <c r="R565" s="0" t="str">
        <f aca="false">IF(A565="","",IF(OR(LEN(Q565)&gt;0,K565&lt;&gt;"",L565&lt;&gt;""),1,0))</f>
        <v/>
      </c>
    </row>
    <row r="566" customFormat="false" ht="15" hidden="false" customHeight="false" outlineLevel="0" collapsed="false">
      <c r="A566" s="0" t="str">
        <f aca="false">IF(Raw_Export!A566="","",Raw_Export!A566)</f>
        <v/>
      </c>
      <c r="B566" s="35" t="str">
        <f aca="false">IF(A566="","",Raw_Export!B566)</f>
        <v/>
      </c>
      <c r="C566" s="36" t="str">
        <f aca="false">IF(A566="","",DATE(YEAR(B566),MONTH(B566),1))</f>
        <v/>
      </c>
      <c r="D566" s="0" t="str">
        <f aca="false">IF(A566="","",IFERROR(INDEX(Cleanup_Rules!$B$6:$B$60,MATCH(TRIM(LOWER(Raw_Export!C566)),Cleanup_Rules!$A$6:$A$60,0)),"UNMAPPED"))</f>
        <v/>
      </c>
      <c r="E566" s="0" t="str">
        <f aca="false">IF(A566="","",IFERROR(INDEX(Cleanup_Rules!$E$6:$E$60,MATCH(TRIM(LOWER(Raw_Export!E566)),Cleanup_Rules!$D$6:$D$60,0)),"UNMAPPED"))</f>
        <v/>
      </c>
      <c r="F566" s="0" t="str">
        <f aca="false">IF(A566="","",IFERROR(INDEX(Cleanup_Rules!$H$6:$H$60,MATCH(TRIM(LOWER(Raw_Export!F566)),Cleanup_Rules!$G$6:$G$60,0)),"UNMAPPED"))</f>
        <v/>
      </c>
      <c r="G566" s="0" t="str">
        <f aca="false">IF(A566="","",IFERROR(INDEX(Cleanup_Rules!$K$6:$K$60,MATCH(TRIM(LOWER(Raw_Export!G566)),Cleanup_Rules!$J$6:$J$60,0)),"UNMAPPED"))</f>
        <v/>
      </c>
      <c r="H566" s="0" t="str">
        <f aca="false">IF(A566="","",IFERROR(INDEX(Cleanup_Rules!$N$6:$N$60,MATCH(TRIM(LOWER(Raw_Export!H566)),Cleanup_Rules!$M$6:$M$60,0)),"UNMAPPED"))</f>
        <v/>
      </c>
      <c r="I566" s="35" t="str">
        <f aca="false">IF(OR(A566="",Raw_Export!I566=""),"",Raw_Export!I566)</f>
        <v/>
      </c>
      <c r="J566" s="37" t="str">
        <f aca="false">IF(A566="","",IF(Raw_Export!J566="",0,IF(ISNUMBER(Raw_Export!J566),Raw_Export!J566,VALUE(SUBSTITUTE(SUBSTITUTE(Raw_Export!J566,"$",""),",","")))))</f>
        <v/>
      </c>
      <c r="K566" s="0" t="str">
        <f aca="false">IF(A566="","",IF(COUNTIF($A$6:A566,A566)&gt;1,"Duplicate",""))</f>
        <v/>
      </c>
      <c r="L566" s="0" t="str">
        <f aca="false">IF(A566="","",IF(AND(H566="Completed",I566=""),"No completion date",IF(AND(I566&lt;&gt;"",I566&lt;B566),"Completed before created","")))</f>
        <v/>
      </c>
      <c r="M566" s="0" t="str">
        <f aca="false">IF(A566="","",IF(K566="Duplicate","No","Yes"))</f>
        <v/>
      </c>
      <c r="N566" s="0" t="str">
        <f aca="false">IF(OR(A566="",H566&lt;&gt;"Completed",L566&lt;&gt;""),"",I566-B566)</f>
        <v/>
      </c>
      <c r="O566" s="0" t="str">
        <f aca="false">IF(A566="","",IFERROR(INDEX(Cleanup_Rules!$Q$6:$Q$8,MATCH(F566,Cleanup_Rules!$P$6:$P$8,0)),""))</f>
        <v/>
      </c>
      <c r="P566" s="0" t="str">
        <f aca="false">IF(OR(N566="",O566=""),"",IF(N566&lt;=O566,"Yes","No"))</f>
        <v/>
      </c>
      <c r="Q566" s="0" t="str">
        <f aca="false">IF(A566="","",MID(IF(NOT(EXACT(TRIM(Raw_Export!C566),D566))," · property","")&amp;IF(NOT(EXACT(TRIM(Raw_Export!E566),E566))," · category","")&amp;IF(NOT(EXACT(TRIM(Raw_Export!F566),F566))," · priority","")&amp;IF(NOT(EXACT(TRIM(Raw_Export!G566),G566))," · vendor","")&amp;IF(NOT(EXACT(TRIM(Raw_Export!H566),H566))," · status","")&amp;IF(ISTEXT(Raw_Export!J566)," · cost was text",""),4,200))</f>
        <v/>
      </c>
      <c r="R566" s="0" t="str">
        <f aca="false">IF(A566="","",IF(OR(LEN(Q566)&gt;0,K566&lt;&gt;"",L566&lt;&gt;""),1,0))</f>
        <v/>
      </c>
    </row>
    <row r="567" customFormat="false" ht="15" hidden="false" customHeight="false" outlineLevel="0" collapsed="false">
      <c r="A567" s="0" t="str">
        <f aca="false">IF(Raw_Export!A567="","",Raw_Export!A567)</f>
        <v/>
      </c>
      <c r="B567" s="35" t="str">
        <f aca="false">IF(A567="","",Raw_Export!B567)</f>
        <v/>
      </c>
      <c r="C567" s="36" t="str">
        <f aca="false">IF(A567="","",DATE(YEAR(B567),MONTH(B567),1))</f>
        <v/>
      </c>
      <c r="D567" s="0" t="str">
        <f aca="false">IF(A567="","",IFERROR(INDEX(Cleanup_Rules!$B$6:$B$60,MATCH(TRIM(LOWER(Raw_Export!C567)),Cleanup_Rules!$A$6:$A$60,0)),"UNMAPPED"))</f>
        <v/>
      </c>
      <c r="E567" s="0" t="str">
        <f aca="false">IF(A567="","",IFERROR(INDEX(Cleanup_Rules!$E$6:$E$60,MATCH(TRIM(LOWER(Raw_Export!E567)),Cleanup_Rules!$D$6:$D$60,0)),"UNMAPPED"))</f>
        <v/>
      </c>
      <c r="F567" s="0" t="str">
        <f aca="false">IF(A567="","",IFERROR(INDEX(Cleanup_Rules!$H$6:$H$60,MATCH(TRIM(LOWER(Raw_Export!F567)),Cleanup_Rules!$G$6:$G$60,0)),"UNMAPPED"))</f>
        <v/>
      </c>
      <c r="G567" s="0" t="str">
        <f aca="false">IF(A567="","",IFERROR(INDEX(Cleanup_Rules!$K$6:$K$60,MATCH(TRIM(LOWER(Raw_Export!G567)),Cleanup_Rules!$J$6:$J$60,0)),"UNMAPPED"))</f>
        <v/>
      </c>
      <c r="H567" s="0" t="str">
        <f aca="false">IF(A567="","",IFERROR(INDEX(Cleanup_Rules!$N$6:$N$60,MATCH(TRIM(LOWER(Raw_Export!H567)),Cleanup_Rules!$M$6:$M$60,0)),"UNMAPPED"))</f>
        <v/>
      </c>
      <c r="I567" s="35" t="str">
        <f aca="false">IF(OR(A567="",Raw_Export!I567=""),"",Raw_Export!I567)</f>
        <v/>
      </c>
      <c r="J567" s="37" t="str">
        <f aca="false">IF(A567="","",IF(Raw_Export!J567="",0,IF(ISNUMBER(Raw_Export!J567),Raw_Export!J567,VALUE(SUBSTITUTE(SUBSTITUTE(Raw_Export!J567,"$",""),",","")))))</f>
        <v/>
      </c>
      <c r="K567" s="0" t="str">
        <f aca="false">IF(A567="","",IF(COUNTIF($A$6:A567,A567)&gt;1,"Duplicate",""))</f>
        <v/>
      </c>
      <c r="L567" s="0" t="str">
        <f aca="false">IF(A567="","",IF(AND(H567="Completed",I567=""),"No completion date",IF(AND(I567&lt;&gt;"",I567&lt;B567),"Completed before created","")))</f>
        <v/>
      </c>
      <c r="M567" s="0" t="str">
        <f aca="false">IF(A567="","",IF(K567="Duplicate","No","Yes"))</f>
        <v/>
      </c>
      <c r="N567" s="0" t="str">
        <f aca="false">IF(OR(A567="",H567&lt;&gt;"Completed",L567&lt;&gt;""),"",I567-B567)</f>
        <v/>
      </c>
      <c r="O567" s="0" t="str">
        <f aca="false">IF(A567="","",IFERROR(INDEX(Cleanup_Rules!$Q$6:$Q$8,MATCH(F567,Cleanup_Rules!$P$6:$P$8,0)),""))</f>
        <v/>
      </c>
      <c r="P567" s="0" t="str">
        <f aca="false">IF(OR(N567="",O567=""),"",IF(N567&lt;=O567,"Yes","No"))</f>
        <v/>
      </c>
      <c r="Q567" s="0" t="str">
        <f aca="false">IF(A567="","",MID(IF(NOT(EXACT(TRIM(Raw_Export!C567),D567))," · property","")&amp;IF(NOT(EXACT(TRIM(Raw_Export!E567),E567))," · category","")&amp;IF(NOT(EXACT(TRIM(Raw_Export!F567),F567))," · priority","")&amp;IF(NOT(EXACT(TRIM(Raw_Export!G567),G567))," · vendor","")&amp;IF(NOT(EXACT(TRIM(Raw_Export!H567),H567))," · status","")&amp;IF(ISTEXT(Raw_Export!J567)," · cost was text",""),4,200))</f>
        <v/>
      </c>
      <c r="R567" s="0" t="str">
        <f aca="false">IF(A567="","",IF(OR(LEN(Q567)&gt;0,K567&lt;&gt;"",L567&lt;&gt;""),1,0))</f>
        <v/>
      </c>
    </row>
    <row r="568" customFormat="false" ht="15" hidden="false" customHeight="false" outlineLevel="0" collapsed="false">
      <c r="A568" s="0" t="str">
        <f aca="false">IF(Raw_Export!A568="","",Raw_Export!A568)</f>
        <v/>
      </c>
      <c r="B568" s="35" t="str">
        <f aca="false">IF(A568="","",Raw_Export!B568)</f>
        <v/>
      </c>
      <c r="C568" s="36" t="str">
        <f aca="false">IF(A568="","",DATE(YEAR(B568),MONTH(B568),1))</f>
        <v/>
      </c>
      <c r="D568" s="0" t="str">
        <f aca="false">IF(A568="","",IFERROR(INDEX(Cleanup_Rules!$B$6:$B$60,MATCH(TRIM(LOWER(Raw_Export!C568)),Cleanup_Rules!$A$6:$A$60,0)),"UNMAPPED"))</f>
        <v/>
      </c>
      <c r="E568" s="0" t="str">
        <f aca="false">IF(A568="","",IFERROR(INDEX(Cleanup_Rules!$E$6:$E$60,MATCH(TRIM(LOWER(Raw_Export!E568)),Cleanup_Rules!$D$6:$D$60,0)),"UNMAPPED"))</f>
        <v/>
      </c>
      <c r="F568" s="0" t="str">
        <f aca="false">IF(A568="","",IFERROR(INDEX(Cleanup_Rules!$H$6:$H$60,MATCH(TRIM(LOWER(Raw_Export!F568)),Cleanup_Rules!$G$6:$G$60,0)),"UNMAPPED"))</f>
        <v/>
      </c>
      <c r="G568" s="0" t="str">
        <f aca="false">IF(A568="","",IFERROR(INDEX(Cleanup_Rules!$K$6:$K$60,MATCH(TRIM(LOWER(Raw_Export!G568)),Cleanup_Rules!$J$6:$J$60,0)),"UNMAPPED"))</f>
        <v/>
      </c>
      <c r="H568" s="0" t="str">
        <f aca="false">IF(A568="","",IFERROR(INDEX(Cleanup_Rules!$N$6:$N$60,MATCH(TRIM(LOWER(Raw_Export!H568)),Cleanup_Rules!$M$6:$M$60,0)),"UNMAPPED"))</f>
        <v/>
      </c>
      <c r="I568" s="35" t="str">
        <f aca="false">IF(OR(A568="",Raw_Export!I568=""),"",Raw_Export!I568)</f>
        <v/>
      </c>
      <c r="J568" s="37" t="str">
        <f aca="false">IF(A568="","",IF(Raw_Export!J568="",0,IF(ISNUMBER(Raw_Export!J568),Raw_Export!J568,VALUE(SUBSTITUTE(SUBSTITUTE(Raw_Export!J568,"$",""),",","")))))</f>
        <v/>
      </c>
      <c r="K568" s="0" t="str">
        <f aca="false">IF(A568="","",IF(COUNTIF($A$6:A568,A568)&gt;1,"Duplicate",""))</f>
        <v/>
      </c>
      <c r="L568" s="0" t="str">
        <f aca="false">IF(A568="","",IF(AND(H568="Completed",I568=""),"No completion date",IF(AND(I568&lt;&gt;"",I568&lt;B568),"Completed before created","")))</f>
        <v/>
      </c>
      <c r="M568" s="0" t="str">
        <f aca="false">IF(A568="","",IF(K568="Duplicate","No","Yes"))</f>
        <v/>
      </c>
      <c r="N568" s="0" t="str">
        <f aca="false">IF(OR(A568="",H568&lt;&gt;"Completed",L568&lt;&gt;""),"",I568-B568)</f>
        <v/>
      </c>
      <c r="O568" s="0" t="str">
        <f aca="false">IF(A568="","",IFERROR(INDEX(Cleanup_Rules!$Q$6:$Q$8,MATCH(F568,Cleanup_Rules!$P$6:$P$8,0)),""))</f>
        <v/>
      </c>
      <c r="P568" s="0" t="str">
        <f aca="false">IF(OR(N568="",O568=""),"",IF(N568&lt;=O568,"Yes","No"))</f>
        <v/>
      </c>
      <c r="Q568" s="0" t="str">
        <f aca="false">IF(A568="","",MID(IF(NOT(EXACT(TRIM(Raw_Export!C568),D568))," · property","")&amp;IF(NOT(EXACT(TRIM(Raw_Export!E568),E568))," · category","")&amp;IF(NOT(EXACT(TRIM(Raw_Export!F568),F568))," · priority","")&amp;IF(NOT(EXACT(TRIM(Raw_Export!G568),G568))," · vendor","")&amp;IF(NOT(EXACT(TRIM(Raw_Export!H568),H568))," · status","")&amp;IF(ISTEXT(Raw_Export!J568)," · cost was text",""),4,200))</f>
        <v/>
      </c>
      <c r="R568" s="0" t="str">
        <f aca="false">IF(A568="","",IF(OR(LEN(Q568)&gt;0,K568&lt;&gt;"",L568&lt;&gt;""),1,0))</f>
        <v/>
      </c>
    </row>
    <row r="569" customFormat="false" ht="15" hidden="false" customHeight="false" outlineLevel="0" collapsed="false">
      <c r="A569" s="0" t="str">
        <f aca="false">IF(Raw_Export!A569="","",Raw_Export!A569)</f>
        <v/>
      </c>
      <c r="B569" s="35" t="str">
        <f aca="false">IF(A569="","",Raw_Export!B569)</f>
        <v/>
      </c>
      <c r="C569" s="36" t="str">
        <f aca="false">IF(A569="","",DATE(YEAR(B569),MONTH(B569),1))</f>
        <v/>
      </c>
      <c r="D569" s="0" t="str">
        <f aca="false">IF(A569="","",IFERROR(INDEX(Cleanup_Rules!$B$6:$B$60,MATCH(TRIM(LOWER(Raw_Export!C569)),Cleanup_Rules!$A$6:$A$60,0)),"UNMAPPED"))</f>
        <v/>
      </c>
      <c r="E569" s="0" t="str">
        <f aca="false">IF(A569="","",IFERROR(INDEX(Cleanup_Rules!$E$6:$E$60,MATCH(TRIM(LOWER(Raw_Export!E569)),Cleanup_Rules!$D$6:$D$60,0)),"UNMAPPED"))</f>
        <v/>
      </c>
      <c r="F569" s="0" t="str">
        <f aca="false">IF(A569="","",IFERROR(INDEX(Cleanup_Rules!$H$6:$H$60,MATCH(TRIM(LOWER(Raw_Export!F569)),Cleanup_Rules!$G$6:$G$60,0)),"UNMAPPED"))</f>
        <v/>
      </c>
      <c r="G569" s="0" t="str">
        <f aca="false">IF(A569="","",IFERROR(INDEX(Cleanup_Rules!$K$6:$K$60,MATCH(TRIM(LOWER(Raw_Export!G569)),Cleanup_Rules!$J$6:$J$60,0)),"UNMAPPED"))</f>
        <v/>
      </c>
      <c r="H569" s="0" t="str">
        <f aca="false">IF(A569="","",IFERROR(INDEX(Cleanup_Rules!$N$6:$N$60,MATCH(TRIM(LOWER(Raw_Export!H569)),Cleanup_Rules!$M$6:$M$60,0)),"UNMAPPED"))</f>
        <v/>
      </c>
      <c r="I569" s="35" t="str">
        <f aca="false">IF(OR(A569="",Raw_Export!I569=""),"",Raw_Export!I569)</f>
        <v/>
      </c>
      <c r="J569" s="37" t="str">
        <f aca="false">IF(A569="","",IF(Raw_Export!J569="",0,IF(ISNUMBER(Raw_Export!J569),Raw_Export!J569,VALUE(SUBSTITUTE(SUBSTITUTE(Raw_Export!J569,"$",""),",","")))))</f>
        <v/>
      </c>
      <c r="K569" s="0" t="str">
        <f aca="false">IF(A569="","",IF(COUNTIF($A$6:A569,A569)&gt;1,"Duplicate",""))</f>
        <v/>
      </c>
      <c r="L569" s="0" t="str">
        <f aca="false">IF(A569="","",IF(AND(H569="Completed",I569=""),"No completion date",IF(AND(I569&lt;&gt;"",I569&lt;B569),"Completed before created","")))</f>
        <v/>
      </c>
      <c r="M569" s="0" t="str">
        <f aca="false">IF(A569="","",IF(K569="Duplicate","No","Yes"))</f>
        <v/>
      </c>
      <c r="N569" s="0" t="str">
        <f aca="false">IF(OR(A569="",H569&lt;&gt;"Completed",L569&lt;&gt;""),"",I569-B569)</f>
        <v/>
      </c>
      <c r="O569" s="0" t="str">
        <f aca="false">IF(A569="","",IFERROR(INDEX(Cleanup_Rules!$Q$6:$Q$8,MATCH(F569,Cleanup_Rules!$P$6:$P$8,0)),""))</f>
        <v/>
      </c>
      <c r="P569" s="0" t="str">
        <f aca="false">IF(OR(N569="",O569=""),"",IF(N569&lt;=O569,"Yes","No"))</f>
        <v/>
      </c>
      <c r="Q569" s="0" t="str">
        <f aca="false">IF(A569="","",MID(IF(NOT(EXACT(TRIM(Raw_Export!C569),D569))," · property","")&amp;IF(NOT(EXACT(TRIM(Raw_Export!E569),E569))," · category","")&amp;IF(NOT(EXACT(TRIM(Raw_Export!F569),F569))," · priority","")&amp;IF(NOT(EXACT(TRIM(Raw_Export!G569),G569))," · vendor","")&amp;IF(NOT(EXACT(TRIM(Raw_Export!H569),H569))," · status","")&amp;IF(ISTEXT(Raw_Export!J569)," · cost was text",""),4,200))</f>
        <v/>
      </c>
      <c r="R569" s="0" t="str">
        <f aca="false">IF(A569="","",IF(OR(LEN(Q569)&gt;0,K569&lt;&gt;"",L569&lt;&gt;""),1,0))</f>
        <v/>
      </c>
    </row>
    <row r="570" customFormat="false" ht="15" hidden="false" customHeight="false" outlineLevel="0" collapsed="false">
      <c r="A570" s="0" t="str">
        <f aca="false">IF(Raw_Export!A570="","",Raw_Export!A570)</f>
        <v/>
      </c>
      <c r="B570" s="35" t="str">
        <f aca="false">IF(A570="","",Raw_Export!B570)</f>
        <v/>
      </c>
      <c r="C570" s="36" t="str">
        <f aca="false">IF(A570="","",DATE(YEAR(B570),MONTH(B570),1))</f>
        <v/>
      </c>
      <c r="D570" s="0" t="str">
        <f aca="false">IF(A570="","",IFERROR(INDEX(Cleanup_Rules!$B$6:$B$60,MATCH(TRIM(LOWER(Raw_Export!C570)),Cleanup_Rules!$A$6:$A$60,0)),"UNMAPPED"))</f>
        <v/>
      </c>
      <c r="E570" s="0" t="str">
        <f aca="false">IF(A570="","",IFERROR(INDEX(Cleanup_Rules!$E$6:$E$60,MATCH(TRIM(LOWER(Raw_Export!E570)),Cleanup_Rules!$D$6:$D$60,0)),"UNMAPPED"))</f>
        <v/>
      </c>
      <c r="F570" s="0" t="str">
        <f aca="false">IF(A570="","",IFERROR(INDEX(Cleanup_Rules!$H$6:$H$60,MATCH(TRIM(LOWER(Raw_Export!F570)),Cleanup_Rules!$G$6:$G$60,0)),"UNMAPPED"))</f>
        <v/>
      </c>
      <c r="G570" s="0" t="str">
        <f aca="false">IF(A570="","",IFERROR(INDEX(Cleanup_Rules!$K$6:$K$60,MATCH(TRIM(LOWER(Raw_Export!G570)),Cleanup_Rules!$J$6:$J$60,0)),"UNMAPPED"))</f>
        <v/>
      </c>
      <c r="H570" s="0" t="str">
        <f aca="false">IF(A570="","",IFERROR(INDEX(Cleanup_Rules!$N$6:$N$60,MATCH(TRIM(LOWER(Raw_Export!H570)),Cleanup_Rules!$M$6:$M$60,0)),"UNMAPPED"))</f>
        <v/>
      </c>
      <c r="I570" s="35" t="str">
        <f aca="false">IF(OR(A570="",Raw_Export!I570=""),"",Raw_Export!I570)</f>
        <v/>
      </c>
      <c r="J570" s="37" t="str">
        <f aca="false">IF(A570="","",IF(Raw_Export!J570="",0,IF(ISNUMBER(Raw_Export!J570),Raw_Export!J570,VALUE(SUBSTITUTE(SUBSTITUTE(Raw_Export!J570,"$",""),",","")))))</f>
        <v/>
      </c>
      <c r="K570" s="0" t="str">
        <f aca="false">IF(A570="","",IF(COUNTIF($A$6:A570,A570)&gt;1,"Duplicate",""))</f>
        <v/>
      </c>
      <c r="L570" s="0" t="str">
        <f aca="false">IF(A570="","",IF(AND(H570="Completed",I570=""),"No completion date",IF(AND(I570&lt;&gt;"",I570&lt;B570),"Completed before created","")))</f>
        <v/>
      </c>
      <c r="M570" s="0" t="str">
        <f aca="false">IF(A570="","",IF(K570="Duplicate","No","Yes"))</f>
        <v/>
      </c>
      <c r="N570" s="0" t="str">
        <f aca="false">IF(OR(A570="",H570&lt;&gt;"Completed",L570&lt;&gt;""),"",I570-B570)</f>
        <v/>
      </c>
      <c r="O570" s="0" t="str">
        <f aca="false">IF(A570="","",IFERROR(INDEX(Cleanup_Rules!$Q$6:$Q$8,MATCH(F570,Cleanup_Rules!$P$6:$P$8,0)),""))</f>
        <v/>
      </c>
      <c r="P570" s="0" t="str">
        <f aca="false">IF(OR(N570="",O570=""),"",IF(N570&lt;=O570,"Yes","No"))</f>
        <v/>
      </c>
      <c r="Q570" s="0" t="str">
        <f aca="false">IF(A570="","",MID(IF(NOT(EXACT(TRIM(Raw_Export!C570),D570))," · property","")&amp;IF(NOT(EXACT(TRIM(Raw_Export!E570),E570))," · category","")&amp;IF(NOT(EXACT(TRIM(Raw_Export!F570),F570))," · priority","")&amp;IF(NOT(EXACT(TRIM(Raw_Export!G570),G570))," · vendor","")&amp;IF(NOT(EXACT(TRIM(Raw_Export!H570),H570))," · status","")&amp;IF(ISTEXT(Raw_Export!J570)," · cost was text",""),4,200))</f>
        <v/>
      </c>
      <c r="R570" s="0" t="str">
        <f aca="false">IF(A570="","",IF(OR(LEN(Q570)&gt;0,K570&lt;&gt;"",L570&lt;&gt;""),1,0))</f>
        <v/>
      </c>
    </row>
    <row r="571" customFormat="false" ht="15" hidden="false" customHeight="false" outlineLevel="0" collapsed="false">
      <c r="A571" s="0" t="str">
        <f aca="false">IF(Raw_Export!A571="","",Raw_Export!A571)</f>
        <v/>
      </c>
      <c r="B571" s="35" t="str">
        <f aca="false">IF(A571="","",Raw_Export!B571)</f>
        <v/>
      </c>
      <c r="C571" s="36" t="str">
        <f aca="false">IF(A571="","",DATE(YEAR(B571),MONTH(B571),1))</f>
        <v/>
      </c>
      <c r="D571" s="0" t="str">
        <f aca="false">IF(A571="","",IFERROR(INDEX(Cleanup_Rules!$B$6:$B$60,MATCH(TRIM(LOWER(Raw_Export!C571)),Cleanup_Rules!$A$6:$A$60,0)),"UNMAPPED"))</f>
        <v/>
      </c>
      <c r="E571" s="0" t="str">
        <f aca="false">IF(A571="","",IFERROR(INDEX(Cleanup_Rules!$E$6:$E$60,MATCH(TRIM(LOWER(Raw_Export!E571)),Cleanup_Rules!$D$6:$D$60,0)),"UNMAPPED"))</f>
        <v/>
      </c>
      <c r="F571" s="0" t="str">
        <f aca="false">IF(A571="","",IFERROR(INDEX(Cleanup_Rules!$H$6:$H$60,MATCH(TRIM(LOWER(Raw_Export!F571)),Cleanup_Rules!$G$6:$G$60,0)),"UNMAPPED"))</f>
        <v/>
      </c>
      <c r="G571" s="0" t="str">
        <f aca="false">IF(A571="","",IFERROR(INDEX(Cleanup_Rules!$K$6:$K$60,MATCH(TRIM(LOWER(Raw_Export!G571)),Cleanup_Rules!$J$6:$J$60,0)),"UNMAPPED"))</f>
        <v/>
      </c>
      <c r="H571" s="0" t="str">
        <f aca="false">IF(A571="","",IFERROR(INDEX(Cleanup_Rules!$N$6:$N$60,MATCH(TRIM(LOWER(Raw_Export!H571)),Cleanup_Rules!$M$6:$M$60,0)),"UNMAPPED"))</f>
        <v/>
      </c>
      <c r="I571" s="35" t="str">
        <f aca="false">IF(OR(A571="",Raw_Export!I571=""),"",Raw_Export!I571)</f>
        <v/>
      </c>
      <c r="J571" s="37" t="str">
        <f aca="false">IF(A571="","",IF(Raw_Export!J571="",0,IF(ISNUMBER(Raw_Export!J571),Raw_Export!J571,VALUE(SUBSTITUTE(SUBSTITUTE(Raw_Export!J571,"$",""),",","")))))</f>
        <v/>
      </c>
      <c r="K571" s="0" t="str">
        <f aca="false">IF(A571="","",IF(COUNTIF($A$6:A571,A571)&gt;1,"Duplicate",""))</f>
        <v/>
      </c>
      <c r="L571" s="0" t="str">
        <f aca="false">IF(A571="","",IF(AND(H571="Completed",I571=""),"No completion date",IF(AND(I571&lt;&gt;"",I571&lt;B571),"Completed before created","")))</f>
        <v/>
      </c>
      <c r="M571" s="0" t="str">
        <f aca="false">IF(A571="","",IF(K571="Duplicate","No","Yes"))</f>
        <v/>
      </c>
      <c r="N571" s="0" t="str">
        <f aca="false">IF(OR(A571="",H571&lt;&gt;"Completed",L571&lt;&gt;""),"",I571-B571)</f>
        <v/>
      </c>
      <c r="O571" s="0" t="str">
        <f aca="false">IF(A571="","",IFERROR(INDEX(Cleanup_Rules!$Q$6:$Q$8,MATCH(F571,Cleanup_Rules!$P$6:$P$8,0)),""))</f>
        <v/>
      </c>
      <c r="P571" s="0" t="str">
        <f aca="false">IF(OR(N571="",O571=""),"",IF(N571&lt;=O571,"Yes","No"))</f>
        <v/>
      </c>
      <c r="Q571" s="0" t="str">
        <f aca="false">IF(A571="","",MID(IF(NOT(EXACT(TRIM(Raw_Export!C571),D571))," · property","")&amp;IF(NOT(EXACT(TRIM(Raw_Export!E571),E571))," · category","")&amp;IF(NOT(EXACT(TRIM(Raw_Export!F571),F571))," · priority","")&amp;IF(NOT(EXACT(TRIM(Raw_Export!G571),G571))," · vendor","")&amp;IF(NOT(EXACT(TRIM(Raw_Export!H571),H571))," · status","")&amp;IF(ISTEXT(Raw_Export!J571)," · cost was text",""),4,200))</f>
        <v/>
      </c>
      <c r="R571" s="0" t="str">
        <f aca="false">IF(A571="","",IF(OR(LEN(Q571)&gt;0,K571&lt;&gt;"",L571&lt;&gt;""),1,0))</f>
        <v/>
      </c>
    </row>
    <row r="572" customFormat="false" ht="15" hidden="false" customHeight="false" outlineLevel="0" collapsed="false">
      <c r="A572" s="0" t="str">
        <f aca="false">IF(Raw_Export!A572="","",Raw_Export!A572)</f>
        <v/>
      </c>
      <c r="B572" s="35" t="str">
        <f aca="false">IF(A572="","",Raw_Export!B572)</f>
        <v/>
      </c>
      <c r="C572" s="36" t="str">
        <f aca="false">IF(A572="","",DATE(YEAR(B572),MONTH(B572),1))</f>
        <v/>
      </c>
      <c r="D572" s="0" t="str">
        <f aca="false">IF(A572="","",IFERROR(INDEX(Cleanup_Rules!$B$6:$B$60,MATCH(TRIM(LOWER(Raw_Export!C572)),Cleanup_Rules!$A$6:$A$60,0)),"UNMAPPED"))</f>
        <v/>
      </c>
      <c r="E572" s="0" t="str">
        <f aca="false">IF(A572="","",IFERROR(INDEX(Cleanup_Rules!$E$6:$E$60,MATCH(TRIM(LOWER(Raw_Export!E572)),Cleanup_Rules!$D$6:$D$60,0)),"UNMAPPED"))</f>
        <v/>
      </c>
      <c r="F572" s="0" t="str">
        <f aca="false">IF(A572="","",IFERROR(INDEX(Cleanup_Rules!$H$6:$H$60,MATCH(TRIM(LOWER(Raw_Export!F572)),Cleanup_Rules!$G$6:$G$60,0)),"UNMAPPED"))</f>
        <v/>
      </c>
      <c r="G572" s="0" t="str">
        <f aca="false">IF(A572="","",IFERROR(INDEX(Cleanup_Rules!$K$6:$K$60,MATCH(TRIM(LOWER(Raw_Export!G572)),Cleanup_Rules!$J$6:$J$60,0)),"UNMAPPED"))</f>
        <v/>
      </c>
      <c r="H572" s="0" t="str">
        <f aca="false">IF(A572="","",IFERROR(INDEX(Cleanup_Rules!$N$6:$N$60,MATCH(TRIM(LOWER(Raw_Export!H572)),Cleanup_Rules!$M$6:$M$60,0)),"UNMAPPED"))</f>
        <v/>
      </c>
      <c r="I572" s="35" t="str">
        <f aca="false">IF(OR(A572="",Raw_Export!I572=""),"",Raw_Export!I572)</f>
        <v/>
      </c>
      <c r="J572" s="37" t="str">
        <f aca="false">IF(A572="","",IF(Raw_Export!J572="",0,IF(ISNUMBER(Raw_Export!J572),Raw_Export!J572,VALUE(SUBSTITUTE(SUBSTITUTE(Raw_Export!J572,"$",""),",","")))))</f>
        <v/>
      </c>
      <c r="K572" s="0" t="str">
        <f aca="false">IF(A572="","",IF(COUNTIF($A$6:A572,A572)&gt;1,"Duplicate",""))</f>
        <v/>
      </c>
      <c r="L572" s="0" t="str">
        <f aca="false">IF(A572="","",IF(AND(H572="Completed",I572=""),"No completion date",IF(AND(I572&lt;&gt;"",I572&lt;B572),"Completed before created","")))</f>
        <v/>
      </c>
      <c r="M572" s="0" t="str">
        <f aca="false">IF(A572="","",IF(K572="Duplicate","No","Yes"))</f>
        <v/>
      </c>
      <c r="N572" s="0" t="str">
        <f aca="false">IF(OR(A572="",H572&lt;&gt;"Completed",L572&lt;&gt;""),"",I572-B572)</f>
        <v/>
      </c>
      <c r="O572" s="0" t="str">
        <f aca="false">IF(A572="","",IFERROR(INDEX(Cleanup_Rules!$Q$6:$Q$8,MATCH(F572,Cleanup_Rules!$P$6:$P$8,0)),""))</f>
        <v/>
      </c>
      <c r="P572" s="0" t="str">
        <f aca="false">IF(OR(N572="",O572=""),"",IF(N572&lt;=O572,"Yes","No"))</f>
        <v/>
      </c>
      <c r="Q572" s="0" t="str">
        <f aca="false">IF(A572="","",MID(IF(NOT(EXACT(TRIM(Raw_Export!C572),D572))," · property","")&amp;IF(NOT(EXACT(TRIM(Raw_Export!E572),E572))," · category","")&amp;IF(NOT(EXACT(TRIM(Raw_Export!F572),F572))," · priority","")&amp;IF(NOT(EXACT(TRIM(Raw_Export!G572),G572))," · vendor","")&amp;IF(NOT(EXACT(TRIM(Raw_Export!H572),H572))," · status","")&amp;IF(ISTEXT(Raw_Export!J572)," · cost was text",""),4,200))</f>
        <v/>
      </c>
      <c r="R572" s="0" t="str">
        <f aca="false">IF(A572="","",IF(OR(LEN(Q572)&gt;0,K572&lt;&gt;"",L572&lt;&gt;""),1,0))</f>
        <v/>
      </c>
    </row>
    <row r="573" customFormat="false" ht="15" hidden="false" customHeight="false" outlineLevel="0" collapsed="false">
      <c r="A573" s="0" t="str">
        <f aca="false">IF(Raw_Export!A573="","",Raw_Export!A573)</f>
        <v/>
      </c>
      <c r="B573" s="35" t="str">
        <f aca="false">IF(A573="","",Raw_Export!B573)</f>
        <v/>
      </c>
      <c r="C573" s="36" t="str">
        <f aca="false">IF(A573="","",DATE(YEAR(B573),MONTH(B573),1))</f>
        <v/>
      </c>
      <c r="D573" s="0" t="str">
        <f aca="false">IF(A573="","",IFERROR(INDEX(Cleanup_Rules!$B$6:$B$60,MATCH(TRIM(LOWER(Raw_Export!C573)),Cleanup_Rules!$A$6:$A$60,0)),"UNMAPPED"))</f>
        <v/>
      </c>
      <c r="E573" s="0" t="str">
        <f aca="false">IF(A573="","",IFERROR(INDEX(Cleanup_Rules!$E$6:$E$60,MATCH(TRIM(LOWER(Raw_Export!E573)),Cleanup_Rules!$D$6:$D$60,0)),"UNMAPPED"))</f>
        <v/>
      </c>
      <c r="F573" s="0" t="str">
        <f aca="false">IF(A573="","",IFERROR(INDEX(Cleanup_Rules!$H$6:$H$60,MATCH(TRIM(LOWER(Raw_Export!F573)),Cleanup_Rules!$G$6:$G$60,0)),"UNMAPPED"))</f>
        <v/>
      </c>
      <c r="G573" s="0" t="str">
        <f aca="false">IF(A573="","",IFERROR(INDEX(Cleanup_Rules!$K$6:$K$60,MATCH(TRIM(LOWER(Raw_Export!G573)),Cleanup_Rules!$J$6:$J$60,0)),"UNMAPPED"))</f>
        <v/>
      </c>
      <c r="H573" s="0" t="str">
        <f aca="false">IF(A573="","",IFERROR(INDEX(Cleanup_Rules!$N$6:$N$60,MATCH(TRIM(LOWER(Raw_Export!H573)),Cleanup_Rules!$M$6:$M$60,0)),"UNMAPPED"))</f>
        <v/>
      </c>
      <c r="I573" s="35" t="str">
        <f aca="false">IF(OR(A573="",Raw_Export!I573=""),"",Raw_Export!I573)</f>
        <v/>
      </c>
      <c r="J573" s="37" t="str">
        <f aca="false">IF(A573="","",IF(Raw_Export!J573="",0,IF(ISNUMBER(Raw_Export!J573),Raw_Export!J573,VALUE(SUBSTITUTE(SUBSTITUTE(Raw_Export!J573,"$",""),",","")))))</f>
        <v/>
      </c>
      <c r="K573" s="0" t="str">
        <f aca="false">IF(A573="","",IF(COUNTIF($A$6:A573,A573)&gt;1,"Duplicate",""))</f>
        <v/>
      </c>
      <c r="L573" s="0" t="str">
        <f aca="false">IF(A573="","",IF(AND(H573="Completed",I573=""),"No completion date",IF(AND(I573&lt;&gt;"",I573&lt;B573),"Completed before created","")))</f>
        <v/>
      </c>
      <c r="M573" s="0" t="str">
        <f aca="false">IF(A573="","",IF(K573="Duplicate","No","Yes"))</f>
        <v/>
      </c>
      <c r="N573" s="0" t="str">
        <f aca="false">IF(OR(A573="",H573&lt;&gt;"Completed",L573&lt;&gt;""),"",I573-B573)</f>
        <v/>
      </c>
      <c r="O573" s="0" t="str">
        <f aca="false">IF(A573="","",IFERROR(INDEX(Cleanup_Rules!$Q$6:$Q$8,MATCH(F573,Cleanup_Rules!$P$6:$P$8,0)),""))</f>
        <v/>
      </c>
      <c r="P573" s="0" t="str">
        <f aca="false">IF(OR(N573="",O573=""),"",IF(N573&lt;=O573,"Yes","No"))</f>
        <v/>
      </c>
      <c r="Q573" s="0" t="str">
        <f aca="false">IF(A573="","",MID(IF(NOT(EXACT(TRIM(Raw_Export!C573),D573))," · property","")&amp;IF(NOT(EXACT(TRIM(Raw_Export!E573),E573))," · category","")&amp;IF(NOT(EXACT(TRIM(Raw_Export!F573),F573))," · priority","")&amp;IF(NOT(EXACT(TRIM(Raw_Export!G573),G573))," · vendor","")&amp;IF(NOT(EXACT(TRIM(Raw_Export!H573),H573))," · status","")&amp;IF(ISTEXT(Raw_Export!J573)," · cost was text",""),4,200))</f>
        <v/>
      </c>
      <c r="R573" s="0" t="str">
        <f aca="false">IF(A573="","",IF(OR(LEN(Q573)&gt;0,K573&lt;&gt;"",L573&lt;&gt;""),1,0))</f>
        <v/>
      </c>
    </row>
    <row r="574" customFormat="false" ht="15" hidden="false" customHeight="false" outlineLevel="0" collapsed="false">
      <c r="A574" s="0" t="str">
        <f aca="false">IF(Raw_Export!A574="","",Raw_Export!A574)</f>
        <v/>
      </c>
      <c r="B574" s="35" t="str">
        <f aca="false">IF(A574="","",Raw_Export!B574)</f>
        <v/>
      </c>
      <c r="C574" s="36" t="str">
        <f aca="false">IF(A574="","",DATE(YEAR(B574),MONTH(B574),1))</f>
        <v/>
      </c>
      <c r="D574" s="0" t="str">
        <f aca="false">IF(A574="","",IFERROR(INDEX(Cleanup_Rules!$B$6:$B$60,MATCH(TRIM(LOWER(Raw_Export!C574)),Cleanup_Rules!$A$6:$A$60,0)),"UNMAPPED"))</f>
        <v/>
      </c>
      <c r="E574" s="0" t="str">
        <f aca="false">IF(A574="","",IFERROR(INDEX(Cleanup_Rules!$E$6:$E$60,MATCH(TRIM(LOWER(Raw_Export!E574)),Cleanup_Rules!$D$6:$D$60,0)),"UNMAPPED"))</f>
        <v/>
      </c>
      <c r="F574" s="0" t="str">
        <f aca="false">IF(A574="","",IFERROR(INDEX(Cleanup_Rules!$H$6:$H$60,MATCH(TRIM(LOWER(Raw_Export!F574)),Cleanup_Rules!$G$6:$G$60,0)),"UNMAPPED"))</f>
        <v/>
      </c>
      <c r="G574" s="0" t="str">
        <f aca="false">IF(A574="","",IFERROR(INDEX(Cleanup_Rules!$K$6:$K$60,MATCH(TRIM(LOWER(Raw_Export!G574)),Cleanup_Rules!$J$6:$J$60,0)),"UNMAPPED"))</f>
        <v/>
      </c>
      <c r="H574" s="0" t="str">
        <f aca="false">IF(A574="","",IFERROR(INDEX(Cleanup_Rules!$N$6:$N$60,MATCH(TRIM(LOWER(Raw_Export!H574)),Cleanup_Rules!$M$6:$M$60,0)),"UNMAPPED"))</f>
        <v/>
      </c>
      <c r="I574" s="35" t="str">
        <f aca="false">IF(OR(A574="",Raw_Export!I574=""),"",Raw_Export!I574)</f>
        <v/>
      </c>
      <c r="J574" s="37" t="str">
        <f aca="false">IF(A574="","",IF(Raw_Export!J574="",0,IF(ISNUMBER(Raw_Export!J574),Raw_Export!J574,VALUE(SUBSTITUTE(SUBSTITUTE(Raw_Export!J574,"$",""),",","")))))</f>
        <v/>
      </c>
      <c r="K574" s="0" t="str">
        <f aca="false">IF(A574="","",IF(COUNTIF($A$6:A574,A574)&gt;1,"Duplicate",""))</f>
        <v/>
      </c>
      <c r="L574" s="0" t="str">
        <f aca="false">IF(A574="","",IF(AND(H574="Completed",I574=""),"No completion date",IF(AND(I574&lt;&gt;"",I574&lt;B574),"Completed before created","")))</f>
        <v/>
      </c>
      <c r="M574" s="0" t="str">
        <f aca="false">IF(A574="","",IF(K574="Duplicate","No","Yes"))</f>
        <v/>
      </c>
      <c r="N574" s="0" t="str">
        <f aca="false">IF(OR(A574="",H574&lt;&gt;"Completed",L574&lt;&gt;""),"",I574-B574)</f>
        <v/>
      </c>
      <c r="O574" s="0" t="str">
        <f aca="false">IF(A574="","",IFERROR(INDEX(Cleanup_Rules!$Q$6:$Q$8,MATCH(F574,Cleanup_Rules!$P$6:$P$8,0)),""))</f>
        <v/>
      </c>
      <c r="P574" s="0" t="str">
        <f aca="false">IF(OR(N574="",O574=""),"",IF(N574&lt;=O574,"Yes","No"))</f>
        <v/>
      </c>
      <c r="Q574" s="0" t="str">
        <f aca="false">IF(A574="","",MID(IF(NOT(EXACT(TRIM(Raw_Export!C574),D574))," · property","")&amp;IF(NOT(EXACT(TRIM(Raw_Export!E574),E574))," · category","")&amp;IF(NOT(EXACT(TRIM(Raw_Export!F574),F574))," · priority","")&amp;IF(NOT(EXACT(TRIM(Raw_Export!G574),G574))," · vendor","")&amp;IF(NOT(EXACT(TRIM(Raw_Export!H574),H574))," · status","")&amp;IF(ISTEXT(Raw_Export!J574)," · cost was text",""),4,200))</f>
        <v/>
      </c>
      <c r="R574" s="0" t="str">
        <f aca="false">IF(A574="","",IF(OR(LEN(Q574)&gt;0,K574&lt;&gt;"",L574&lt;&gt;""),1,0))</f>
        <v/>
      </c>
    </row>
    <row r="575" customFormat="false" ht="15" hidden="false" customHeight="false" outlineLevel="0" collapsed="false">
      <c r="A575" s="0" t="str">
        <f aca="false">IF(Raw_Export!A575="","",Raw_Export!A575)</f>
        <v/>
      </c>
      <c r="B575" s="35" t="str">
        <f aca="false">IF(A575="","",Raw_Export!B575)</f>
        <v/>
      </c>
      <c r="C575" s="36" t="str">
        <f aca="false">IF(A575="","",DATE(YEAR(B575),MONTH(B575),1))</f>
        <v/>
      </c>
      <c r="D575" s="0" t="str">
        <f aca="false">IF(A575="","",IFERROR(INDEX(Cleanup_Rules!$B$6:$B$60,MATCH(TRIM(LOWER(Raw_Export!C575)),Cleanup_Rules!$A$6:$A$60,0)),"UNMAPPED"))</f>
        <v/>
      </c>
      <c r="E575" s="0" t="str">
        <f aca="false">IF(A575="","",IFERROR(INDEX(Cleanup_Rules!$E$6:$E$60,MATCH(TRIM(LOWER(Raw_Export!E575)),Cleanup_Rules!$D$6:$D$60,0)),"UNMAPPED"))</f>
        <v/>
      </c>
      <c r="F575" s="0" t="str">
        <f aca="false">IF(A575="","",IFERROR(INDEX(Cleanup_Rules!$H$6:$H$60,MATCH(TRIM(LOWER(Raw_Export!F575)),Cleanup_Rules!$G$6:$G$60,0)),"UNMAPPED"))</f>
        <v/>
      </c>
      <c r="G575" s="0" t="str">
        <f aca="false">IF(A575="","",IFERROR(INDEX(Cleanup_Rules!$K$6:$K$60,MATCH(TRIM(LOWER(Raw_Export!G575)),Cleanup_Rules!$J$6:$J$60,0)),"UNMAPPED"))</f>
        <v/>
      </c>
      <c r="H575" s="0" t="str">
        <f aca="false">IF(A575="","",IFERROR(INDEX(Cleanup_Rules!$N$6:$N$60,MATCH(TRIM(LOWER(Raw_Export!H575)),Cleanup_Rules!$M$6:$M$60,0)),"UNMAPPED"))</f>
        <v/>
      </c>
      <c r="I575" s="35" t="str">
        <f aca="false">IF(OR(A575="",Raw_Export!I575=""),"",Raw_Export!I575)</f>
        <v/>
      </c>
      <c r="J575" s="37" t="str">
        <f aca="false">IF(A575="","",IF(Raw_Export!J575="",0,IF(ISNUMBER(Raw_Export!J575),Raw_Export!J575,VALUE(SUBSTITUTE(SUBSTITUTE(Raw_Export!J575,"$",""),",","")))))</f>
        <v/>
      </c>
      <c r="K575" s="0" t="str">
        <f aca="false">IF(A575="","",IF(COUNTIF($A$6:A575,A575)&gt;1,"Duplicate",""))</f>
        <v/>
      </c>
      <c r="L575" s="0" t="str">
        <f aca="false">IF(A575="","",IF(AND(H575="Completed",I575=""),"No completion date",IF(AND(I575&lt;&gt;"",I575&lt;B575),"Completed before created","")))</f>
        <v/>
      </c>
      <c r="M575" s="0" t="str">
        <f aca="false">IF(A575="","",IF(K575="Duplicate","No","Yes"))</f>
        <v/>
      </c>
      <c r="N575" s="0" t="str">
        <f aca="false">IF(OR(A575="",H575&lt;&gt;"Completed",L575&lt;&gt;""),"",I575-B575)</f>
        <v/>
      </c>
      <c r="O575" s="0" t="str">
        <f aca="false">IF(A575="","",IFERROR(INDEX(Cleanup_Rules!$Q$6:$Q$8,MATCH(F575,Cleanup_Rules!$P$6:$P$8,0)),""))</f>
        <v/>
      </c>
      <c r="P575" s="0" t="str">
        <f aca="false">IF(OR(N575="",O575=""),"",IF(N575&lt;=O575,"Yes","No"))</f>
        <v/>
      </c>
      <c r="Q575" s="0" t="str">
        <f aca="false">IF(A575="","",MID(IF(NOT(EXACT(TRIM(Raw_Export!C575),D575))," · property","")&amp;IF(NOT(EXACT(TRIM(Raw_Export!E575),E575))," · category","")&amp;IF(NOT(EXACT(TRIM(Raw_Export!F575),F575))," · priority","")&amp;IF(NOT(EXACT(TRIM(Raw_Export!G575),G575))," · vendor","")&amp;IF(NOT(EXACT(TRIM(Raw_Export!H575),H575))," · status","")&amp;IF(ISTEXT(Raw_Export!J575)," · cost was text",""),4,200))</f>
        <v/>
      </c>
      <c r="R575" s="0" t="str">
        <f aca="false">IF(A575="","",IF(OR(LEN(Q575)&gt;0,K575&lt;&gt;"",L575&lt;&gt;""),1,0))</f>
        <v/>
      </c>
    </row>
    <row r="576" customFormat="false" ht="15" hidden="false" customHeight="false" outlineLevel="0" collapsed="false">
      <c r="A576" s="0" t="str">
        <f aca="false">IF(Raw_Export!A576="","",Raw_Export!A576)</f>
        <v/>
      </c>
      <c r="B576" s="35" t="str">
        <f aca="false">IF(A576="","",Raw_Export!B576)</f>
        <v/>
      </c>
      <c r="C576" s="36" t="str">
        <f aca="false">IF(A576="","",DATE(YEAR(B576),MONTH(B576),1))</f>
        <v/>
      </c>
      <c r="D576" s="0" t="str">
        <f aca="false">IF(A576="","",IFERROR(INDEX(Cleanup_Rules!$B$6:$B$60,MATCH(TRIM(LOWER(Raw_Export!C576)),Cleanup_Rules!$A$6:$A$60,0)),"UNMAPPED"))</f>
        <v/>
      </c>
      <c r="E576" s="0" t="str">
        <f aca="false">IF(A576="","",IFERROR(INDEX(Cleanup_Rules!$E$6:$E$60,MATCH(TRIM(LOWER(Raw_Export!E576)),Cleanup_Rules!$D$6:$D$60,0)),"UNMAPPED"))</f>
        <v/>
      </c>
      <c r="F576" s="0" t="str">
        <f aca="false">IF(A576="","",IFERROR(INDEX(Cleanup_Rules!$H$6:$H$60,MATCH(TRIM(LOWER(Raw_Export!F576)),Cleanup_Rules!$G$6:$G$60,0)),"UNMAPPED"))</f>
        <v/>
      </c>
      <c r="G576" s="0" t="str">
        <f aca="false">IF(A576="","",IFERROR(INDEX(Cleanup_Rules!$K$6:$K$60,MATCH(TRIM(LOWER(Raw_Export!G576)),Cleanup_Rules!$J$6:$J$60,0)),"UNMAPPED"))</f>
        <v/>
      </c>
      <c r="H576" s="0" t="str">
        <f aca="false">IF(A576="","",IFERROR(INDEX(Cleanup_Rules!$N$6:$N$60,MATCH(TRIM(LOWER(Raw_Export!H576)),Cleanup_Rules!$M$6:$M$60,0)),"UNMAPPED"))</f>
        <v/>
      </c>
      <c r="I576" s="35" t="str">
        <f aca="false">IF(OR(A576="",Raw_Export!I576=""),"",Raw_Export!I576)</f>
        <v/>
      </c>
      <c r="J576" s="37" t="str">
        <f aca="false">IF(A576="","",IF(Raw_Export!J576="",0,IF(ISNUMBER(Raw_Export!J576),Raw_Export!J576,VALUE(SUBSTITUTE(SUBSTITUTE(Raw_Export!J576,"$",""),",","")))))</f>
        <v/>
      </c>
      <c r="K576" s="0" t="str">
        <f aca="false">IF(A576="","",IF(COUNTIF($A$6:A576,A576)&gt;1,"Duplicate",""))</f>
        <v/>
      </c>
      <c r="L576" s="0" t="str">
        <f aca="false">IF(A576="","",IF(AND(H576="Completed",I576=""),"No completion date",IF(AND(I576&lt;&gt;"",I576&lt;B576),"Completed before created","")))</f>
        <v/>
      </c>
      <c r="M576" s="0" t="str">
        <f aca="false">IF(A576="","",IF(K576="Duplicate","No","Yes"))</f>
        <v/>
      </c>
      <c r="N576" s="0" t="str">
        <f aca="false">IF(OR(A576="",H576&lt;&gt;"Completed",L576&lt;&gt;""),"",I576-B576)</f>
        <v/>
      </c>
      <c r="O576" s="0" t="str">
        <f aca="false">IF(A576="","",IFERROR(INDEX(Cleanup_Rules!$Q$6:$Q$8,MATCH(F576,Cleanup_Rules!$P$6:$P$8,0)),""))</f>
        <v/>
      </c>
      <c r="P576" s="0" t="str">
        <f aca="false">IF(OR(N576="",O576=""),"",IF(N576&lt;=O576,"Yes","No"))</f>
        <v/>
      </c>
      <c r="Q576" s="0" t="str">
        <f aca="false">IF(A576="","",MID(IF(NOT(EXACT(TRIM(Raw_Export!C576),D576))," · property","")&amp;IF(NOT(EXACT(TRIM(Raw_Export!E576),E576))," · category","")&amp;IF(NOT(EXACT(TRIM(Raw_Export!F576),F576))," · priority","")&amp;IF(NOT(EXACT(TRIM(Raw_Export!G576),G576))," · vendor","")&amp;IF(NOT(EXACT(TRIM(Raw_Export!H576),H576))," · status","")&amp;IF(ISTEXT(Raw_Export!J576)," · cost was text",""),4,200))</f>
        <v/>
      </c>
      <c r="R576" s="0" t="str">
        <f aca="false">IF(A576="","",IF(OR(LEN(Q576)&gt;0,K576&lt;&gt;"",L576&lt;&gt;""),1,0))</f>
        <v/>
      </c>
    </row>
    <row r="577" customFormat="false" ht="15" hidden="false" customHeight="false" outlineLevel="0" collapsed="false">
      <c r="A577" s="0" t="str">
        <f aca="false">IF(Raw_Export!A577="","",Raw_Export!A577)</f>
        <v/>
      </c>
      <c r="B577" s="35" t="str">
        <f aca="false">IF(A577="","",Raw_Export!B577)</f>
        <v/>
      </c>
      <c r="C577" s="36" t="str">
        <f aca="false">IF(A577="","",DATE(YEAR(B577),MONTH(B577),1))</f>
        <v/>
      </c>
      <c r="D577" s="0" t="str">
        <f aca="false">IF(A577="","",IFERROR(INDEX(Cleanup_Rules!$B$6:$B$60,MATCH(TRIM(LOWER(Raw_Export!C577)),Cleanup_Rules!$A$6:$A$60,0)),"UNMAPPED"))</f>
        <v/>
      </c>
      <c r="E577" s="0" t="str">
        <f aca="false">IF(A577="","",IFERROR(INDEX(Cleanup_Rules!$E$6:$E$60,MATCH(TRIM(LOWER(Raw_Export!E577)),Cleanup_Rules!$D$6:$D$60,0)),"UNMAPPED"))</f>
        <v/>
      </c>
      <c r="F577" s="0" t="str">
        <f aca="false">IF(A577="","",IFERROR(INDEX(Cleanup_Rules!$H$6:$H$60,MATCH(TRIM(LOWER(Raw_Export!F577)),Cleanup_Rules!$G$6:$G$60,0)),"UNMAPPED"))</f>
        <v/>
      </c>
      <c r="G577" s="0" t="str">
        <f aca="false">IF(A577="","",IFERROR(INDEX(Cleanup_Rules!$K$6:$K$60,MATCH(TRIM(LOWER(Raw_Export!G577)),Cleanup_Rules!$J$6:$J$60,0)),"UNMAPPED"))</f>
        <v/>
      </c>
      <c r="H577" s="0" t="str">
        <f aca="false">IF(A577="","",IFERROR(INDEX(Cleanup_Rules!$N$6:$N$60,MATCH(TRIM(LOWER(Raw_Export!H577)),Cleanup_Rules!$M$6:$M$60,0)),"UNMAPPED"))</f>
        <v/>
      </c>
      <c r="I577" s="35" t="str">
        <f aca="false">IF(OR(A577="",Raw_Export!I577=""),"",Raw_Export!I577)</f>
        <v/>
      </c>
      <c r="J577" s="37" t="str">
        <f aca="false">IF(A577="","",IF(Raw_Export!J577="",0,IF(ISNUMBER(Raw_Export!J577),Raw_Export!J577,VALUE(SUBSTITUTE(SUBSTITUTE(Raw_Export!J577,"$",""),",","")))))</f>
        <v/>
      </c>
      <c r="K577" s="0" t="str">
        <f aca="false">IF(A577="","",IF(COUNTIF($A$6:A577,A577)&gt;1,"Duplicate",""))</f>
        <v/>
      </c>
      <c r="L577" s="0" t="str">
        <f aca="false">IF(A577="","",IF(AND(H577="Completed",I577=""),"No completion date",IF(AND(I577&lt;&gt;"",I577&lt;B577),"Completed before created","")))</f>
        <v/>
      </c>
      <c r="M577" s="0" t="str">
        <f aca="false">IF(A577="","",IF(K577="Duplicate","No","Yes"))</f>
        <v/>
      </c>
      <c r="N577" s="0" t="str">
        <f aca="false">IF(OR(A577="",H577&lt;&gt;"Completed",L577&lt;&gt;""),"",I577-B577)</f>
        <v/>
      </c>
      <c r="O577" s="0" t="str">
        <f aca="false">IF(A577="","",IFERROR(INDEX(Cleanup_Rules!$Q$6:$Q$8,MATCH(F577,Cleanup_Rules!$P$6:$P$8,0)),""))</f>
        <v/>
      </c>
      <c r="P577" s="0" t="str">
        <f aca="false">IF(OR(N577="",O577=""),"",IF(N577&lt;=O577,"Yes","No"))</f>
        <v/>
      </c>
      <c r="Q577" s="0" t="str">
        <f aca="false">IF(A577="","",MID(IF(NOT(EXACT(TRIM(Raw_Export!C577),D577))," · property","")&amp;IF(NOT(EXACT(TRIM(Raw_Export!E577),E577))," · category","")&amp;IF(NOT(EXACT(TRIM(Raw_Export!F577),F577))," · priority","")&amp;IF(NOT(EXACT(TRIM(Raw_Export!G577),G577))," · vendor","")&amp;IF(NOT(EXACT(TRIM(Raw_Export!H577),H577))," · status","")&amp;IF(ISTEXT(Raw_Export!J577)," · cost was text",""),4,200))</f>
        <v/>
      </c>
      <c r="R577" s="0" t="str">
        <f aca="false">IF(A577="","",IF(OR(LEN(Q577)&gt;0,K577&lt;&gt;"",L577&lt;&gt;""),1,0))</f>
        <v/>
      </c>
    </row>
    <row r="578" customFormat="false" ht="15" hidden="false" customHeight="false" outlineLevel="0" collapsed="false">
      <c r="A578" s="0" t="str">
        <f aca="false">IF(Raw_Export!A578="","",Raw_Export!A578)</f>
        <v/>
      </c>
      <c r="B578" s="35" t="str">
        <f aca="false">IF(A578="","",Raw_Export!B578)</f>
        <v/>
      </c>
      <c r="C578" s="36" t="str">
        <f aca="false">IF(A578="","",DATE(YEAR(B578),MONTH(B578),1))</f>
        <v/>
      </c>
      <c r="D578" s="0" t="str">
        <f aca="false">IF(A578="","",IFERROR(INDEX(Cleanup_Rules!$B$6:$B$60,MATCH(TRIM(LOWER(Raw_Export!C578)),Cleanup_Rules!$A$6:$A$60,0)),"UNMAPPED"))</f>
        <v/>
      </c>
      <c r="E578" s="0" t="str">
        <f aca="false">IF(A578="","",IFERROR(INDEX(Cleanup_Rules!$E$6:$E$60,MATCH(TRIM(LOWER(Raw_Export!E578)),Cleanup_Rules!$D$6:$D$60,0)),"UNMAPPED"))</f>
        <v/>
      </c>
      <c r="F578" s="0" t="str">
        <f aca="false">IF(A578="","",IFERROR(INDEX(Cleanup_Rules!$H$6:$H$60,MATCH(TRIM(LOWER(Raw_Export!F578)),Cleanup_Rules!$G$6:$G$60,0)),"UNMAPPED"))</f>
        <v/>
      </c>
      <c r="G578" s="0" t="str">
        <f aca="false">IF(A578="","",IFERROR(INDEX(Cleanup_Rules!$K$6:$K$60,MATCH(TRIM(LOWER(Raw_Export!G578)),Cleanup_Rules!$J$6:$J$60,0)),"UNMAPPED"))</f>
        <v/>
      </c>
      <c r="H578" s="0" t="str">
        <f aca="false">IF(A578="","",IFERROR(INDEX(Cleanup_Rules!$N$6:$N$60,MATCH(TRIM(LOWER(Raw_Export!H578)),Cleanup_Rules!$M$6:$M$60,0)),"UNMAPPED"))</f>
        <v/>
      </c>
      <c r="I578" s="35" t="str">
        <f aca="false">IF(OR(A578="",Raw_Export!I578=""),"",Raw_Export!I578)</f>
        <v/>
      </c>
      <c r="J578" s="37" t="str">
        <f aca="false">IF(A578="","",IF(Raw_Export!J578="",0,IF(ISNUMBER(Raw_Export!J578),Raw_Export!J578,VALUE(SUBSTITUTE(SUBSTITUTE(Raw_Export!J578,"$",""),",","")))))</f>
        <v/>
      </c>
      <c r="K578" s="0" t="str">
        <f aca="false">IF(A578="","",IF(COUNTIF($A$6:A578,A578)&gt;1,"Duplicate",""))</f>
        <v/>
      </c>
      <c r="L578" s="0" t="str">
        <f aca="false">IF(A578="","",IF(AND(H578="Completed",I578=""),"No completion date",IF(AND(I578&lt;&gt;"",I578&lt;B578),"Completed before created","")))</f>
        <v/>
      </c>
      <c r="M578" s="0" t="str">
        <f aca="false">IF(A578="","",IF(K578="Duplicate","No","Yes"))</f>
        <v/>
      </c>
      <c r="N578" s="0" t="str">
        <f aca="false">IF(OR(A578="",H578&lt;&gt;"Completed",L578&lt;&gt;""),"",I578-B578)</f>
        <v/>
      </c>
      <c r="O578" s="0" t="str">
        <f aca="false">IF(A578="","",IFERROR(INDEX(Cleanup_Rules!$Q$6:$Q$8,MATCH(F578,Cleanup_Rules!$P$6:$P$8,0)),""))</f>
        <v/>
      </c>
      <c r="P578" s="0" t="str">
        <f aca="false">IF(OR(N578="",O578=""),"",IF(N578&lt;=O578,"Yes","No"))</f>
        <v/>
      </c>
      <c r="Q578" s="0" t="str">
        <f aca="false">IF(A578="","",MID(IF(NOT(EXACT(TRIM(Raw_Export!C578),D578))," · property","")&amp;IF(NOT(EXACT(TRIM(Raw_Export!E578),E578))," · category","")&amp;IF(NOT(EXACT(TRIM(Raw_Export!F578),F578))," · priority","")&amp;IF(NOT(EXACT(TRIM(Raw_Export!G578),G578))," · vendor","")&amp;IF(NOT(EXACT(TRIM(Raw_Export!H578),H578))," · status","")&amp;IF(ISTEXT(Raw_Export!J578)," · cost was text",""),4,200))</f>
        <v/>
      </c>
      <c r="R578" s="0" t="str">
        <f aca="false">IF(A578="","",IF(OR(LEN(Q578)&gt;0,K578&lt;&gt;"",L578&lt;&gt;""),1,0))</f>
        <v/>
      </c>
    </row>
    <row r="579" customFormat="false" ht="15" hidden="false" customHeight="false" outlineLevel="0" collapsed="false">
      <c r="A579" s="0" t="str">
        <f aca="false">IF(Raw_Export!A579="","",Raw_Export!A579)</f>
        <v/>
      </c>
      <c r="B579" s="35" t="str">
        <f aca="false">IF(A579="","",Raw_Export!B579)</f>
        <v/>
      </c>
      <c r="C579" s="36" t="str">
        <f aca="false">IF(A579="","",DATE(YEAR(B579),MONTH(B579),1))</f>
        <v/>
      </c>
      <c r="D579" s="0" t="str">
        <f aca="false">IF(A579="","",IFERROR(INDEX(Cleanup_Rules!$B$6:$B$60,MATCH(TRIM(LOWER(Raw_Export!C579)),Cleanup_Rules!$A$6:$A$60,0)),"UNMAPPED"))</f>
        <v/>
      </c>
      <c r="E579" s="0" t="str">
        <f aca="false">IF(A579="","",IFERROR(INDEX(Cleanup_Rules!$E$6:$E$60,MATCH(TRIM(LOWER(Raw_Export!E579)),Cleanup_Rules!$D$6:$D$60,0)),"UNMAPPED"))</f>
        <v/>
      </c>
      <c r="F579" s="0" t="str">
        <f aca="false">IF(A579="","",IFERROR(INDEX(Cleanup_Rules!$H$6:$H$60,MATCH(TRIM(LOWER(Raw_Export!F579)),Cleanup_Rules!$G$6:$G$60,0)),"UNMAPPED"))</f>
        <v/>
      </c>
      <c r="G579" s="0" t="str">
        <f aca="false">IF(A579="","",IFERROR(INDEX(Cleanup_Rules!$K$6:$K$60,MATCH(TRIM(LOWER(Raw_Export!G579)),Cleanup_Rules!$J$6:$J$60,0)),"UNMAPPED"))</f>
        <v/>
      </c>
      <c r="H579" s="0" t="str">
        <f aca="false">IF(A579="","",IFERROR(INDEX(Cleanup_Rules!$N$6:$N$60,MATCH(TRIM(LOWER(Raw_Export!H579)),Cleanup_Rules!$M$6:$M$60,0)),"UNMAPPED"))</f>
        <v/>
      </c>
      <c r="I579" s="35" t="str">
        <f aca="false">IF(OR(A579="",Raw_Export!I579=""),"",Raw_Export!I579)</f>
        <v/>
      </c>
      <c r="J579" s="37" t="str">
        <f aca="false">IF(A579="","",IF(Raw_Export!J579="",0,IF(ISNUMBER(Raw_Export!J579),Raw_Export!J579,VALUE(SUBSTITUTE(SUBSTITUTE(Raw_Export!J579,"$",""),",","")))))</f>
        <v/>
      </c>
      <c r="K579" s="0" t="str">
        <f aca="false">IF(A579="","",IF(COUNTIF($A$6:A579,A579)&gt;1,"Duplicate",""))</f>
        <v/>
      </c>
      <c r="L579" s="0" t="str">
        <f aca="false">IF(A579="","",IF(AND(H579="Completed",I579=""),"No completion date",IF(AND(I579&lt;&gt;"",I579&lt;B579),"Completed before created","")))</f>
        <v/>
      </c>
      <c r="M579" s="0" t="str">
        <f aca="false">IF(A579="","",IF(K579="Duplicate","No","Yes"))</f>
        <v/>
      </c>
      <c r="N579" s="0" t="str">
        <f aca="false">IF(OR(A579="",H579&lt;&gt;"Completed",L579&lt;&gt;""),"",I579-B579)</f>
        <v/>
      </c>
      <c r="O579" s="0" t="str">
        <f aca="false">IF(A579="","",IFERROR(INDEX(Cleanup_Rules!$Q$6:$Q$8,MATCH(F579,Cleanup_Rules!$P$6:$P$8,0)),""))</f>
        <v/>
      </c>
      <c r="P579" s="0" t="str">
        <f aca="false">IF(OR(N579="",O579=""),"",IF(N579&lt;=O579,"Yes","No"))</f>
        <v/>
      </c>
      <c r="Q579" s="0" t="str">
        <f aca="false">IF(A579="","",MID(IF(NOT(EXACT(TRIM(Raw_Export!C579),D579))," · property","")&amp;IF(NOT(EXACT(TRIM(Raw_Export!E579),E579))," · category","")&amp;IF(NOT(EXACT(TRIM(Raw_Export!F579),F579))," · priority","")&amp;IF(NOT(EXACT(TRIM(Raw_Export!G579),G579))," · vendor","")&amp;IF(NOT(EXACT(TRIM(Raw_Export!H579),H579))," · status","")&amp;IF(ISTEXT(Raw_Export!J579)," · cost was text",""),4,200))</f>
        <v/>
      </c>
      <c r="R579" s="0" t="str">
        <f aca="false">IF(A579="","",IF(OR(LEN(Q579)&gt;0,K579&lt;&gt;"",L579&lt;&gt;""),1,0))</f>
        <v/>
      </c>
    </row>
    <row r="580" customFormat="false" ht="15" hidden="false" customHeight="false" outlineLevel="0" collapsed="false">
      <c r="A580" s="0" t="str">
        <f aca="false">IF(Raw_Export!A580="","",Raw_Export!A580)</f>
        <v/>
      </c>
      <c r="B580" s="35" t="str">
        <f aca="false">IF(A580="","",Raw_Export!B580)</f>
        <v/>
      </c>
      <c r="C580" s="36" t="str">
        <f aca="false">IF(A580="","",DATE(YEAR(B580),MONTH(B580),1))</f>
        <v/>
      </c>
      <c r="D580" s="0" t="str">
        <f aca="false">IF(A580="","",IFERROR(INDEX(Cleanup_Rules!$B$6:$B$60,MATCH(TRIM(LOWER(Raw_Export!C580)),Cleanup_Rules!$A$6:$A$60,0)),"UNMAPPED"))</f>
        <v/>
      </c>
      <c r="E580" s="0" t="str">
        <f aca="false">IF(A580="","",IFERROR(INDEX(Cleanup_Rules!$E$6:$E$60,MATCH(TRIM(LOWER(Raw_Export!E580)),Cleanup_Rules!$D$6:$D$60,0)),"UNMAPPED"))</f>
        <v/>
      </c>
      <c r="F580" s="0" t="str">
        <f aca="false">IF(A580="","",IFERROR(INDEX(Cleanup_Rules!$H$6:$H$60,MATCH(TRIM(LOWER(Raw_Export!F580)),Cleanup_Rules!$G$6:$G$60,0)),"UNMAPPED"))</f>
        <v/>
      </c>
      <c r="G580" s="0" t="str">
        <f aca="false">IF(A580="","",IFERROR(INDEX(Cleanup_Rules!$K$6:$K$60,MATCH(TRIM(LOWER(Raw_Export!G580)),Cleanup_Rules!$J$6:$J$60,0)),"UNMAPPED"))</f>
        <v/>
      </c>
      <c r="H580" s="0" t="str">
        <f aca="false">IF(A580="","",IFERROR(INDEX(Cleanup_Rules!$N$6:$N$60,MATCH(TRIM(LOWER(Raw_Export!H580)),Cleanup_Rules!$M$6:$M$60,0)),"UNMAPPED"))</f>
        <v/>
      </c>
      <c r="I580" s="35" t="str">
        <f aca="false">IF(OR(A580="",Raw_Export!I580=""),"",Raw_Export!I580)</f>
        <v/>
      </c>
      <c r="J580" s="37" t="str">
        <f aca="false">IF(A580="","",IF(Raw_Export!J580="",0,IF(ISNUMBER(Raw_Export!J580),Raw_Export!J580,VALUE(SUBSTITUTE(SUBSTITUTE(Raw_Export!J580,"$",""),",","")))))</f>
        <v/>
      </c>
      <c r="K580" s="0" t="str">
        <f aca="false">IF(A580="","",IF(COUNTIF($A$6:A580,A580)&gt;1,"Duplicate",""))</f>
        <v/>
      </c>
      <c r="L580" s="0" t="str">
        <f aca="false">IF(A580="","",IF(AND(H580="Completed",I580=""),"No completion date",IF(AND(I580&lt;&gt;"",I580&lt;B580),"Completed before created","")))</f>
        <v/>
      </c>
      <c r="M580" s="0" t="str">
        <f aca="false">IF(A580="","",IF(K580="Duplicate","No","Yes"))</f>
        <v/>
      </c>
      <c r="N580" s="0" t="str">
        <f aca="false">IF(OR(A580="",H580&lt;&gt;"Completed",L580&lt;&gt;""),"",I580-B580)</f>
        <v/>
      </c>
      <c r="O580" s="0" t="str">
        <f aca="false">IF(A580="","",IFERROR(INDEX(Cleanup_Rules!$Q$6:$Q$8,MATCH(F580,Cleanup_Rules!$P$6:$P$8,0)),""))</f>
        <v/>
      </c>
      <c r="P580" s="0" t="str">
        <f aca="false">IF(OR(N580="",O580=""),"",IF(N580&lt;=O580,"Yes","No"))</f>
        <v/>
      </c>
      <c r="Q580" s="0" t="str">
        <f aca="false">IF(A580="","",MID(IF(NOT(EXACT(TRIM(Raw_Export!C580),D580))," · property","")&amp;IF(NOT(EXACT(TRIM(Raw_Export!E580),E580))," · category","")&amp;IF(NOT(EXACT(TRIM(Raw_Export!F580),F580))," · priority","")&amp;IF(NOT(EXACT(TRIM(Raw_Export!G580),G580))," · vendor","")&amp;IF(NOT(EXACT(TRIM(Raw_Export!H580),H580))," · status","")&amp;IF(ISTEXT(Raw_Export!J580)," · cost was text",""),4,200))</f>
        <v/>
      </c>
      <c r="R580" s="0" t="str">
        <f aca="false">IF(A580="","",IF(OR(LEN(Q580)&gt;0,K580&lt;&gt;"",L580&lt;&gt;""),1,0))</f>
        <v/>
      </c>
    </row>
    <row r="581" customFormat="false" ht="15" hidden="false" customHeight="false" outlineLevel="0" collapsed="false">
      <c r="A581" s="0" t="str">
        <f aca="false">IF(Raw_Export!A581="","",Raw_Export!A581)</f>
        <v/>
      </c>
      <c r="B581" s="35" t="str">
        <f aca="false">IF(A581="","",Raw_Export!B581)</f>
        <v/>
      </c>
      <c r="C581" s="36" t="str">
        <f aca="false">IF(A581="","",DATE(YEAR(B581),MONTH(B581),1))</f>
        <v/>
      </c>
      <c r="D581" s="0" t="str">
        <f aca="false">IF(A581="","",IFERROR(INDEX(Cleanup_Rules!$B$6:$B$60,MATCH(TRIM(LOWER(Raw_Export!C581)),Cleanup_Rules!$A$6:$A$60,0)),"UNMAPPED"))</f>
        <v/>
      </c>
      <c r="E581" s="0" t="str">
        <f aca="false">IF(A581="","",IFERROR(INDEX(Cleanup_Rules!$E$6:$E$60,MATCH(TRIM(LOWER(Raw_Export!E581)),Cleanup_Rules!$D$6:$D$60,0)),"UNMAPPED"))</f>
        <v/>
      </c>
      <c r="F581" s="0" t="str">
        <f aca="false">IF(A581="","",IFERROR(INDEX(Cleanup_Rules!$H$6:$H$60,MATCH(TRIM(LOWER(Raw_Export!F581)),Cleanup_Rules!$G$6:$G$60,0)),"UNMAPPED"))</f>
        <v/>
      </c>
      <c r="G581" s="0" t="str">
        <f aca="false">IF(A581="","",IFERROR(INDEX(Cleanup_Rules!$K$6:$K$60,MATCH(TRIM(LOWER(Raw_Export!G581)),Cleanup_Rules!$J$6:$J$60,0)),"UNMAPPED"))</f>
        <v/>
      </c>
      <c r="H581" s="0" t="str">
        <f aca="false">IF(A581="","",IFERROR(INDEX(Cleanup_Rules!$N$6:$N$60,MATCH(TRIM(LOWER(Raw_Export!H581)),Cleanup_Rules!$M$6:$M$60,0)),"UNMAPPED"))</f>
        <v/>
      </c>
      <c r="I581" s="35" t="str">
        <f aca="false">IF(OR(A581="",Raw_Export!I581=""),"",Raw_Export!I581)</f>
        <v/>
      </c>
      <c r="J581" s="37" t="str">
        <f aca="false">IF(A581="","",IF(Raw_Export!J581="",0,IF(ISNUMBER(Raw_Export!J581),Raw_Export!J581,VALUE(SUBSTITUTE(SUBSTITUTE(Raw_Export!J581,"$",""),",","")))))</f>
        <v/>
      </c>
      <c r="K581" s="0" t="str">
        <f aca="false">IF(A581="","",IF(COUNTIF($A$6:A581,A581)&gt;1,"Duplicate",""))</f>
        <v/>
      </c>
      <c r="L581" s="0" t="str">
        <f aca="false">IF(A581="","",IF(AND(H581="Completed",I581=""),"No completion date",IF(AND(I581&lt;&gt;"",I581&lt;B581),"Completed before created","")))</f>
        <v/>
      </c>
      <c r="M581" s="0" t="str">
        <f aca="false">IF(A581="","",IF(K581="Duplicate","No","Yes"))</f>
        <v/>
      </c>
      <c r="N581" s="0" t="str">
        <f aca="false">IF(OR(A581="",H581&lt;&gt;"Completed",L581&lt;&gt;""),"",I581-B581)</f>
        <v/>
      </c>
      <c r="O581" s="0" t="str">
        <f aca="false">IF(A581="","",IFERROR(INDEX(Cleanup_Rules!$Q$6:$Q$8,MATCH(F581,Cleanup_Rules!$P$6:$P$8,0)),""))</f>
        <v/>
      </c>
      <c r="P581" s="0" t="str">
        <f aca="false">IF(OR(N581="",O581=""),"",IF(N581&lt;=O581,"Yes","No"))</f>
        <v/>
      </c>
      <c r="Q581" s="0" t="str">
        <f aca="false">IF(A581="","",MID(IF(NOT(EXACT(TRIM(Raw_Export!C581),D581))," · property","")&amp;IF(NOT(EXACT(TRIM(Raw_Export!E581),E581))," · category","")&amp;IF(NOT(EXACT(TRIM(Raw_Export!F581),F581))," · priority","")&amp;IF(NOT(EXACT(TRIM(Raw_Export!G581),G581))," · vendor","")&amp;IF(NOT(EXACT(TRIM(Raw_Export!H581),H581))," · status","")&amp;IF(ISTEXT(Raw_Export!J581)," · cost was text",""),4,200))</f>
        <v/>
      </c>
      <c r="R581" s="0" t="str">
        <f aca="false">IF(A581="","",IF(OR(LEN(Q581)&gt;0,K581&lt;&gt;"",L581&lt;&gt;""),1,0))</f>
        <v/>
      </c>
    </row>
    <row r="582" customFormat="false" ht="15" hidden="false" customHeight="false" outlineLevel="0" collapsed="false">
      <c r="A582" s="0" t="str">
        <f aca="false">IF(Raw_Export!A582="","",Raw_Export!A582)</f>
        <v/>
      </c>
      <c r="B582" s="35" t="str">
        <f aca="false">IF(A582="","",Raw_Export!B582)</f>
        <v/>
      </c>
      <c r="C582" s="36" t="str">
        <f aca="false">IF(A582="","",DATE(YEAR(B582),MONTH(B582),1))</f>
        <v/>
      </c>
      <c r="D582" s="0" t="str">
        <f aca="false">IF(A582="","",IFERROR(INDEX(Cleanup_Rules!$B$6:$B$60,MATCH(TRIM(LOWER(Raw_Export!C582)),Cleanup_Rules!$A$6:$A$60,0)),"UNMAPPED"))</f>
        <v/>
      </c>
      <c r="E582" s="0" t="str">
        <f aca="false">IF(A582="","",IFERROR(INDEX(Cleanup_Rules!$E$6:$E$60,MATCH(TRIM(LOWER(Raw_Export!E582)),Cleanup_Rules!$D$6:$D$60,0)),"UNMAPPED"))</f>
        <v/>
      </c>
      <c r="F582" s="0" t="str">
        <f aca="false">IF(A582="","",IFERROR(INDEX(Cleanup_Rules!$H$6:$H$60,MATCH(TRIM(LOWER(Raw_Export!F582)),Cleanup_Rules!$G$6:$G$60,0)),"UNMAPPED"))</f>
        <v/>
      </c>
      <c r="G582" s="0" t="str">
        <f aca="false">IF(A582="","",IFERROR(INDEX(Cleanup_Rules!$K$6:$K$60,MATCH(TRIM(LOWER(Raw_Export!G582)),Cleanup_Rules!$J$6:$J$60,0)),"UNMAPPED"))</f>
        <v/>
      </c>
      <c r="H582" s="0" t="str">
        <f aca="false">IF(A582="","",IFERROR(INDEX(Cleanup_Rules!$N$6:$N$60,MATCH(TRIM(LOWER(Raw_Export!H582)),Cleanup_Rules!$M$6:$M$60,0)),"UNMAPPED"))</f>
        <v/>
      </c>
      <c r="I582" s="35" t="str">
        <f aca="false">IF(OR(A582="",Raw_Export!I582=""),"",Raw_Export!I582)</f>
        <v/>
      </c>
      <c r="J582" s="37" t="str">
        <f aca="false">IF(A582="","",IF(Raw_Export!J582="",0,IF(ISNUMBER(Raw_Export!J582),Raw_Export!J582,VALUE(SUBSTITUTE(SUBSTITUTE(Raw_Export!J582,"$",""),",","")))))</f>
        <v/>
      </c>
      <c r="K582" s="0" t="str">
        <f aca="false">IF(A582="","",IF(COUNTIF($A$6:A582,A582)&gt;1,"Duplicate",""))</f>
        <v/>
      </c>
      <c r="L582" s="0" t="str">
        <f aca="false">IF(A582="","",IF(AND(H582="Completed",I582=""),"No completion date",IF(AND(I582&lt;&gt;"",I582&lt;B582),"Completed before created","")))</f>
        <v/>
      </c>
      <c r="M582" s="0" t="str">
        <f aca="false">IF(A582="","",IF(K582="Duplicate","No","Yes"))</f>
        <v/>
      </c>
      <c r="N582" s="0" t="str">
        <f aca="false">IF(OR(A582="",H582&lt;&gt;"Completed",L582&lt;&gt;""),"",I582-B582)</f>
        <v/>
      </c>
      <c r="O582" s="0" t="str">
        <f aca="false">IF(A582="","",IFERROR(INDEX(Cleanup_Rules!$Q$6:$Q$8,MATCH(F582,Cleanup_Rules!$P$6:$P$8,0)),""))</f>
        <v/>
      </c>
      <c r="P582" s="0" t="str">
        <f aca="false">IF(OR(N582="",O582=""),"",IF(N582&lt;=O582,"Yes","No"))</f>
        <v/>
      </c>
      <c r="Q582" s="0" t="str">
        <f aca="false">IF(A582="","",MID(IF(NOT(EXACT(TRIM(Raw_Export!C582),D582))," · property","")&amp;IF(NOT(EXACT(TRIM(Raw_Export!E582),E582))," · category","")&amp;IF(NOT(EXACT(TRIM(Raw_Export!F582),F582))," · priority","")&amp;IF(NOT(EXACT(TRIM(Raw_Export!G582),G582))," · vendor","")&amp;IF(NOT(EXACT(TRIM(Raw_Export!H582),H582))," · status","")&amp;IF(ISTEXT(Raw_Export!J582)," · cost was text",""),4,200))</f>
        <v/>
      </c>
      <c r="R582" s="0" t="str">
        <f aca="false">IF(A582="","",IF(OR(LEN(Q582)&gt;0,K582&lt;&gt;"",L582&lt;&gt;""),1,0))</f>
        <v/>
      </c>
    </row>
    <row r="583" customFormat="false" ht="15" hidden="false" customHeight="false" outlineLevel="0" collapsed="false">
      <c r="A583" s="0" t="str">
        <f aca="false">IF(Raw_Export!A583="","",Raw_Export!A583)</f>
        <v/>
      </c>
      <c r="B583" s="35" t="str">
        <f aca="false">IF(A583="","",Raw_Export!B583)</f>
        <v/>
      </c>
      <c r="C583" s="36" t="str">
        <f aca="false">IF(A583="","",DATE(YEAR(B583),MONTH(B583),1))</f>
        <v/>
      </c>
      <c r="D583" s="0" t="str">
        <f aca="false">IF(A583="","",IFERROR(INDEX(Cleanup_Rules!$B$6:$B$60,MATCH(TRIM(LOWER(Raw_Export!C583)),Cleanup_Rules!$A$6:$A$60,0)),"UNMAPPED"))</f>
        <v/>
      </c>
      <c r="E583" s="0" t="str">
        <f aca="false">IF(A583="","",IFERROR(INDEX(Cleanup_Rules!$E$6:$E$60,MATCH(TRIM(LOWER(Raw_Export!E583)),Cleanup_Rules!$D$6:$D$60,0)),"UNMAPPED"))</f>
        <v/>
      </c>
      <c r="F583" s="0" t="str">
        <f aca="false">IF(A583="","",IFERROR(INDEX(Cleanup_Rules!$H$6:$H$60,MATCH(TRIM(LOWER(Raw_Export!F583)),Cleanup_Rules!$G$6:$G$60,0)),"UNMAPPED"))</f>
        <v/>
      </c>
      <c r="G583" s="0" t="str">
        <f aca="false">IF(A583="","",IFERROR(INDEX(Cleanup_Rules!$K$6:$K$60,MATCH(TRIM(LOWER(Raw_Export!G583)),Cleanup_Rules!$J$6:$J$60,0)),"UNMAPPED"))</f>
        <v/>
      </c>
      <c r="H583" s="0" t="str">
        <f aca="false">IF(A583="","",IFERROR(INDEX(Cleanup_Rules!$N$6:$N$60,MATCH(TRIM(LOWER(Raw_Export!H583)),Cleanup_Rules!$M$6:$M$60,0)),"UNMAPPED"))</f>
        <v/>
      </c>
      <c r="I583" s="35" t="str">
        <f aca="false">IF(OR(A583="",Raw_Export!I583=""),"",Raw_Export!I583)</f>
        <v/>
      </c>
      <c r="J583" s="37" t="str">
        <f aca="false">IF(A583="","",IF(Raw_Export!J583="",0,IF(ISNUMBER(Raw_Export!J583),Raw_Export!J583,VALUE(SUBSTITUTE(SUBSTITUTE(Raw_Export!J583,"$",""),",","")))))</f>
        <v/>
      </c>
      <c r="K583" s="0" t="str">
        <f aca="false">IF(A583="","",IF(COUNTIF($A$6:A583,A583)&gt;1,"Duplicate",""))</f>
        <v/>
      </c>
      <c r="L583" s="0" t="str">
        <f aca="false">IF(A583="","",IF(AND(H583="Completed",I583=""),"No completion date",IF(AND(I583&lt;&gt;"",I583&lt;B583),"Completed before created","")))</f>
        <v/>
      </c>
      <c r="M583" s="0" t="str">
        <f aca="false">IF(A583="","",IF(K583="Duplicate","No","Yes"))</f>
        <v/>
      </c>
      <c r="N583" s="0" t="str">
        <f aca="false">IF(OR(A583="",H583&lt;&gt;"Completed",L583&lt;&gt;""),"",I583-B583)</f>
        <v/>
      </c>
      <c r="O583" s="0" t="str">
        <f aca="false">IF(A583="","",IFERROR(INDEX(Cleanup_Rules!$Q$6:$Q$8,MATCH(F583,Cleanup_Rules!$P$6:$P$8,0)),""))</f>
        <v/>
      </c>
      <c r="P583" s="0" t="str">
        <f aca="false">IF(OR(N583="",O583=""),"",IF(N583&lt;=O583,"Yes","No"))</f>
        <v/>
      </c>
      <c r="Q583" s="0" t="str">
        <f aca="false">IF(A583="","",MID(IF(NOT(EXACT(TRIM(Raw_Export!C583),D583))," · property","")&amp;IF(NOT(EXACT(TRIM(Raw_Export!E583),E583))," · category","")&amp;IF(NOT(EXACT(TRIM(Raw_Export!F583),F583))," · priority","")&amp;IF(NOT(EXACT(TRIM(Raw_Export!G583),G583))," · vendor","")&amp;IF(NOT(EXACT(TRIM(Raw_Export!H583),H583))," · status","")&amp;IF(ISTEXT(Raw_Export!J583)," · cost was text",""),4,200))</f>
        <v/>
      </c>
      <c r="R583" s="0" t="str">
        <f aca="false">IF(A583="","",IF(OR(LEN(Q583)&gt;0,K583&lt;&gt;"",L583&lt;&gt;""),1,0))</f>
        <v/>
      </c>
    </row>
    <row r="584" customFormat="false" ht="15" hidden="false" customHeight="false" outlineLevel="0" collapsed="false">
      <c r="A584" s="0" t="str">
        <f aca="false">IF(Raw_Export!A584="","",Raw_Export!A584)</f>
        <v/>
      </c>
      <c r="B584" s="35" t="str">
        <f aca="false">IF(A584="","",Raw_Export!B584)</f>
        <v/>
      </c>
      <c r="C584" s="36" t="str">
        <f aca="false">IF(A584="","",DATE(YEAR(B584),MONTH(B584),1))</f>
        <v/>
      </c>
      <c r="D584" s="0" t="str">
        <f aca="false">IF(A584="","",IFERROR(INDEX(Cleanup_Rules!$B$6:$B$60,MATCH(TRIM(LOWER(Raw_Export!C584)),Cleanup_Rules!$A$6:$A$60,0)),"UNMAPPED"))</f>
        <v/>
      </c>
      <c r="E584" s="0" t="str">
        <f aca="false">IF(A584="","",IFERROR(INDEX(Cleanup_Rules!$E$6:$E$60,MATCH(TRIM(LOWER(Raw_Export!E584)),Cleanup_Rules!$D$6:$D$60,0)),"UNMAPPED"))</f>
        <v/>
      </c>
      <c r="F584" s="0" t="str">
        <f aca="false">IF(A584="","",IFERROR(INDEX(Cleanup_Rules!$H$6:$H$60,MATCH(TRIM(LOWER(Raw_Export!F584)),Cleanup_Rules!$G$6:$G$60,0)),"UNMAPPED"))</f>
        <v/>
      </c>
      <c r="G584" s="0" t="str">
        <f aca="false">IF(A584="","",IFERROR(INDEX(Cleanup_Rules!$K$6:$K$60,MATCH(TRIM(LOWER(Raw_Export!G584)),Cleanup_Rules!$J$6:$J$60,0)),"UNMAPPED"))</f>
        <v/>
      </c>
      <c r="H584" s="0" t="str">
        <f aca="false">IF(A584="","",IFERROR(INDEX(Cleanup_Rules!$N$6:$N$60,MATCH(TRIM(LOWER(Raw_Export!H584)),Cleanup_Rules!$M$6:$M$60,0)),"UNMAPPED"))</f>
        <v/>
      </c>
      <c r="I584" s="35" t="str">
        <f aca="false">IF(OR(A584="",Raw_Export!I584=""),"",Raw_Export!I584)</f>
        <v/>
      </c>
      <c r="J584" s="37" t="str">
        <f aca="false">IF(A584="","",IF(Raw_Export!J584="",0,IF(ISNUMBER(Raw_Export!J584),Raw_Export!J584,VALUE(SUBSTITUTE(SUBSTITUTE(Raw_Export!J584,"$",""),",","")))))</f>
        <v/>
      </c>
      <c r="K584" s="0" t="str">
        <f aca="false">IF(A584="","",IF(COUNTIF($A$6:A584,A584)&gt;1,"Duplicate",""))</f>
        <v/>
      </c>
      <c r="L584" s="0" t="str">
        <f aca="false">IF(A584="","",IF(AND(H584="Completed",I584=""),"No completion date",IF(AND(I584&lt;&gt;"",I584&lt;B584),"Completed before created","")))</f>
        <v/>
      </c>
      <c r="M584" s="0" t="str">
        <f aca="false">IF(A584="","",IF(K584="Duplicate","No","Yes"))</f>
        <v/>
      </c>
      <c r="N584" s="0" t="str">
        <f aca="false">IF(OR(A584="",H584&lt;&gt;"Completed",L584&lt;&gt;""),"",I584-B584)</f>
        <v/>
      </c>
      <c r="O584" s="0" t="str">
        <f aca="false">IF(A584="","",IFERROR(INDEX(Cleanup_Rules!$Q$6:$Q$8,MATCH(F584,Cleanup_Rules!$P$6:$P$8,0)),""))</f>
        <v/>
      </c>
      <c r="P584" s="0" t="str">
        <f aca="false">IF(OR(N584="",O584=""),"",IF(N584&lt;=O584,"Yes","No"))</f>
        <v/>
      </c>
      <c r="Q584" s="0" t="str">
        <f aca="false">IF(A584="","",MID(IF(NOT(EXACT(TRIM(Raw_Export!C584),D584))," · property","")&amp;IF(NOT(EXACT(TRIM(Raw_Export!E584),E584))," · category","")&amp;IF(NOT(EXACT(TRIM(Raw_Export!F584),F584))," · priority","")&amp;IF(NOT(EXACT(TRIM(Raw_Export!G584),G584))," · vendor","")&amp;IF(NOT(EXACT(TRIM(Raw_Export!H584),H584))," · status","")&amp;IF(ISTEXT(Raw_Export!J584)," · cost was text",""),4,200))</f>
        <v/>
      </c>
      <c r="R584" s="0" t="str">
        <f aca="false">IF(A584="","",IF(OR(LEN(Q584)&gt;0,K584&lt;&gt;"",L584&lt;&gt;""),1,0))</f>
        <v/>
      </c>
    </row>
    <row r="585" customFormat="false" ht="15" hidden="false" customHeight="false" outlineLevel="0" collapsed="false">
      <c r="A585" s="0" t="str">
        <f aca="false">IF(Raw_Export!A585="","",Raw_Export!A585)</f>
        <v/>
      </c>
      <c r="B585" s="35" t="str">
        <f aca="false">IF(A585="","",Raw_Export!B585)</f>
        <v/>
      </c>
      <c r="C585" s="36" t="str">
        <f aca="false">IF(A585="","",DATE(YEAR(B585),MONTH(B585),1))</f>
        <v/>
      </c>
      <c r="D585" s="0" t="str">
        <f aca="false">IF(A585="","",IFERROR(INDEX(Cleanup_Rules!$B$6:$B$60,MATCH(TRIM(LOWER(Raw_Export!C585)),Cleanup_Rules!$A$6:$A$60,0)),"UNMAPPED"))</f>
        <v/>
      </c>
      <c r="E585" s="0" t="str">
        <f aca="false">IF(A585="","",IFERROR(INDEX(Cleanup_Rules!$E$6:$E$60,MATCH(TRIM(LOWER(Raw_Export!E585)),Cleanup_Rules!$D$6:$D$60,0)),"UNMAPPED"))</f>
        <v/>
      </c>
      <c r="F585" s="0" t="str">
        <f aca="false">IF(A585="","",IFERROR(INDEX(Cleanup_Rules!$H$6:$H$60,MATCH(TRIM(LOWER(Raw_Export!F585)),Cleanup_Rules!$G$6:$G$60,0)),"UNMAPPED"))</f>
        <v/>
      </c>
      <c r="G585" s="0" t="str">
        <f aca="false">IF(A585="","",IFERROR(INDEX(Cleanup_Rules!$K$6:$K$60,MATCH(TRIM(LOWER(Raw_Export!G585)),Cleanup_Rules!$J$6:$J$60,0)),"UNMAPPED"))</f>
        <v/>
      </c>
      <c r="H585" s="0" t="str">
        <f aca="false">IF(A585="","",IFERROR(INDEX(Cleanup_Rules!$N$6:$N$60,MATCH(TRIM(LOWER(Raw_Export!H585)),Cleanup_Rules!$M$6:$M$60,0)),"UNMAPPED"))</f>
        <v/>
      </c>
      <c r="I585" s="35" t="str">
        <f aca="false">IF(OR(A585="",Raw_Export!I585=""),"",Raw_Export!I585)</f>
        <v/>
      </c>
      <c r="J585" s="37" t="str">
        <f aca="false">IF(A585="","",IF(Raw_Export!J585="",0,IF(ISNUMBER(Raw_Export!J585),Raw_Export!J585,VALUE(SUBSTITUTE(SUBSTITUTE(Raw_Export!J585,"$",""),",","")))))</f>
        <v/>
      </c>
      <c r="K585" s="0" t="str">
        <f aca="false">IF(A585="","",IF(COUNTIF($A$6:A585,A585)&gt;1,"Duplicate",""))</f>
        <v/>
      </c>
      <c r="L585" s="0" t="str">
        <f aca="false">IF(A585="","",IF(AND(H585="Completed",I585=""),"No completion date",IF(AND(I585&lt;&gt;"",I585&lt;B585),"Completed before created","")))</f>
        <v/>
      </c>
      <c r="M585" s="0" t="str">
        <f aca="false">IF(A585="","",IF(K585="Duplicate","No","Yes"))</f>
        <v/>
      </c>
      <c r="N585" s="0" t="str">
        <f aca="false">IF(OR(A585="",H585&lt;&gt;"Completed",L585&lt;&gt;""),"",I585-B585)</f>
        <v/>
      </c>
      <c r="O585" s="0" t="str">
        <f aca="false">IF(A585="","",IFERROR(INDEX(Cleanup_Rules!$Q$6:$Q$8,MATCH(F585,Cleanup_Rules!$P$6:$P$8,0)),""))</f>
        <v/>
      </c>
      <c r="P585" s="0" t="str">
        <f aca="false">IF(OR(N585="",O585=""),"",IF(N585&lt;=O585,"Yes","No"))</f>
        <v/>
      </c>
      <c r="Q585" s="0" t="str">
        <f aca="false">IF(A585="","",MID(IF(NOT(EXACT(TRIM(Raw_Export!C585),D585))," · property","")&amp;IF(NOT(EXACT(TRIM(Raw_Export!E585),E585))," · category","")&amp;IF(NOT(EXACT(TRIM(Raw_Export!F585),F585))," · priority","")&amp;IF(NOT(EXACT(TRIM(Raw_Export!G585),G585))," · vendor","")&amp;IF(NOT(EXACT(TRIM(Raw_Export!H585),H585))," · status","")&amp;IF(ISTEXT(Raw_Export!J585)," · cost was text",""),4,200))</f>
        <v/>
      </c>
      <c r="R585" s="0" t="str">
        <f aca="false">IF(A585="","",IF(OR(LEN(Q585)&gt;0,K585&lt;&gt;"",L585&lt;&gt;""),1,0))</f>
        <v/>
      </c>
    </row>
    <row r="586" customFormat="false" ht="15" hidden="false" customHeight="false" outlineLevel="0" collapsed="false">
      <c r="A586" s="0" t="str">
        <f aca="false">IF(Raw_Export!A586="","",Raw_Export!A586)</f>
        <v/>
      </c>
      <c r="B586" s="35" t="str">
        <f aca="false">IF(A586="","",Raw_Export!B586)</f>
        <v/>
      </c>
      <c r="C586" s="36" t="str">
        <f aca="false">IF(A586="","",DATE(YEAR(B586),MONTH(B586),1))</f>
        <v/>
      </c>
      <c r="D586" s="0" t="str">
        <f aca="false">IF(A586="","",IFERROR(INDEX(Cleanup_Rules!$B$6:$B$60,MATCH(TRIM(LOWER(Raw_Export!C586)),Cleanup_Rules!$A$6:$A$60,0)),"UNMAPPED"))</f>
        <v/>
      </c>
      <c r="E586" s="0" t="str">
        <f aca="false">IF(A586="","",IFERROR(INDEX(Cleanup_Rules!$E$6:$E$60,MATCH(TRIM(LOWER(Raw_Export!E586)),Cleanup_Rules!$D$6:$D$60,0)),"UNMAPPED"))</f>
        <v/>
      </c>
      <c r="F586" s="0" t="str">
        <f aca="false">IF(A586="","",IFERROR(INDEX(Cleanup_Rules!$H$6:$H$60,MATCH(TRIM(LOWER(Raw_Export!F586)),Cleanup_Rules!$G$6:$G$60,0)),"UNMAPPED"))</f>
        <v/>
      </c>
      <c r="G586" s="0" t="str">
        <f aca="false">IF(A586="","",IFERROR(INDEX(Cleanup_Rules!$K$6:$K$60,MATCH(TRIM(LOWER(Raw_Export!G586)),Cleanup_Rules!$J$6:$J$60,0)),"UNMAPPED"))</f>
        <v/>
      </c>
      <c r="H586" s="0" t="str">
        <f aca="false">IF(A586="","",IFERROR(INDEX(Cleanup_Rules!$N$6:$N$60,MATCH(TRIM(LOWER(Raw_Export!H586)),Cleanup_Rules!$M$6:$M$60,0)),"UNMAPPED"))</f>
        <v/>
      </c>
      <c r="I586" s="35" t="str">
        <f aca="false">IF(OR(A586="",Raw_Export!I586=""),"",Raw_Export!I586)</f>
        <v/>
      </c>
      <c r="J586" s="37" t="str">
        <f aca="false">IF(A586="","",IF(Raw_Export!J586="",0,IF(ISNUMBER(Raw_Export!J586),Raw_Export!J586,VALUE(SUBSTITUTE(SUBSTITUTE(Raw_Export!J586,"$",""),",","")))))</f>
        <v/>
      </c>
      <c r="K586" s="0" t="str">
        <f aca="false">IF(A586="","",IF(COUNTIF($A$6:A586,A586)&gt;1,"Duplicate",""))</f>
        <v/>
      </c>
      <c r="L586" s="0" t="str">
        <f aca="false">IF(A586="","",IF(AND(H586="Completed",I586=""),"No completion date",IF(AND(I586&lt;&gt;"",I586&lt;B586),"Completed before created","")))</f>
        <v/>
      </c>
      <c r="M586" s="0" t="str">
        <f aca="false">IF(A586="","",IF(K586="Duplicate","No","Yes"))</f>
        <v/>
      </c>
      <c r="N586" s="0" t="str">
        <f aca="false">IF(OR(A586="",H586&lt;&gt;"Completed",L586&lt;&gt;""),"",I586-B586)</f>
        <v/>
      </c>
      <c r="O586" s="0" t="str">
        <f aca="false">IF(A586="","",IFERROR(INDEX(Cleanup_Rules!$Q$6:$Q$8,MATCH(F586,Cleanup_Rules!$P$6:$P$8,0)),""))</f>
        <v/>
      </c>
      <c r="P586" s="0" t="str">
        <f aca="false">IF(OR(N586="",O586=""),"",IF(N586&lt;=O586,"Yes","No"))</f>
        <v/>
      </c>
      <c r="Q586" s="0" t="str">
        <f aca="false">IF(A586="","",MID(IF(NOT(EXACT(TRIM(Raw_Export!C586),D586))," · property","")&amp;IF(NOT(EXACT(TRIM(Raw_Export!E586),E586))," · category","")&amp;IF(NOT(EXACT(TRIM(Raw_Export!F586),F586))," · priority","")&amp;IF(NOT(EXACT(TRIM(Raw_Export!G586),G586))," · vendor","")&amp;IF(NOT(EXACT(TRIM(Raw_Export!H586),H586))," · status","")&amp;IF(ISTEXT(Raw_Export!J586)," · cost was text",""),4,200))</f>
        <v/>
      </c>
      <c r="R586" s="0" t="str">
        <f aca="false">IF(A586="","",IF(OR(LEN(Q586)&gt;0,K586&lt;&gt;"",L586&lt;&gt;""),1,0))</f>
        <v/>
      </c>
    </row>
    <row r="587" customFormat="false" ht="15" hidden="false" customHeight="false" outlineLevel="0" collapsed="false">
      <c r="A587" s="0" t="str">
        <f aca="false">IF(Raw_Export!A587="","",Raw_Export!A587)</f>
        <v/>
      </c>
      <c r="B587" s="35" t="str">
        <f aca="false">IF(A587="","",Raw_Export!B587)</f>
        <v/>
      </c>
      <c r="C587" s="36" t="str">
        <f aca="false">IF(A587="","",DATE(YEAR(B587),MONTH(B587),1))</f>
        <v/>
      </c>
      <c r="D587" s="0" t="str">
        <f aca="false">IF(A587="","",IFERROR(INDEX(Cleanup_Rules!$B$6:$B$60,MATCH(TRIM(LOWER(Raw_Export!C587)),Cleanup_Rules!$A$6:$A$60,0)),"UNMAPPED"))</f>
        <v/>
      </c>
      <c r="E587" s="0" t="str">
        <f aca="false">IF(A587="","",IFERROR(INDEX(Cleanup_Rules!$E$6:$E$60,MATCH(TRIM(LOWER(Raw_Export!E587)),Cleanup_Rules!$D$6:$D$60,0)),"UNMAPPED"))</f>
        <v/>
      </c>
      <c r="F587" s="0" t="str">
        <f aca="false">IF(A587="","",IFERROR(INDEX(Cleanup_Rules!$H$6:$H$60,MATCH(TRIM(LOWER(Raw_Export!F587)),Cleanup_Rules!$G$6:$G$60,0)),"UNMAPPED"))</f>
        <v/>
      </c>
      <c r="G587" s="0" t="str">
        <f aca="false">IF(A587="","",IFERROR(INDEX(Cleanup_Rules!$K$6:$K$60,MATCH(TRIM(LOWER(Raw_Export!G587)),Cleanup_Rules!$J$6:$J$60,0)),"UNMAPPED"))</f>
        <v/>
      </c>
      <c r="H587" s="0" t="str">
        <f aca="false">IF(A587="","",IFERROR(INDEX(Cleanup_Rules!$N$6:$N$60,MATCH(TRIM(LOWER(Raw_Export!H587)),Cleanup_Rules!$M$6:$M$60,0)),"UNMAPPED"))</f>
        <v/>
      </c>
      <c r="I587" s="35" t="str">
        <f aca="false">IF(OR(A587="",Raw_Export!I587=""),"",Raw_Export!I587)</f>
        <v/>
      </c>
      <c r="J587" s="37" t="str">
        <f aca="false">IF(A587="","",IF(Raw_Export!J587="",0,IF(ISNUMBER(Raw_Export!J587),Raw_Export!J587,VALUE(SUBSTITUTE(SUBSTITUTE(Raw_Export!J587,"$",""),",","")))))</f>
        <v/>
      </c>
      <c r="K587" s="0" t="str">
        <f aca="false">IF(A587="","",IF(COUNTIF($A$6:A587,A587)&gt;1,"Duplicate",""))</f>
        <v/>
      </c>
      <c r="L587" s="0" t="str">
        <f aca="false">IF(A587="","",IF(AND(H587="Completed",I587=""),"No completion date",IF(AND(I587&lt;&gt;"",I587&lt;B587),"Completed before created","")))</f>
        <v/>
      </c>
      <c r="M587" s="0" t="str">
        <f aca="false">IF(A587="","",IF(K587="Duplicate","No","Yes"))</f>
        <v/>
      </c>
      <c r="N587" s="0" t="str">
        <f aca="false">IF(OR(A587="",H587&lt;&gt;"Completed",L587&lt;&gt;""),"",I587-B587)</f>
        <v/>
      </c>
      <c r="O587" s="0" t="str">
        <f aca="false">IF(A587="","",IFERROR(INDEX(Cleanup_Rules!$Q$6:$Q$8,MATCH(F587,Cleanup_Rules!$P$6:$P$8,0)),""))</f>
        <v/>
      </c>
      <c r="P587" s="0" t="str">
        <f aca="false">IF(OR(N587="",O587=""),"",IF(N587&lt;=O587,"Yes","No"))</f>
        <v/>
      </c>
      <c r="Q587" s="0" t="str">
        <f aca="false">IF(A587="","",MID(IF(NOT(EXACT(TRIM(Raw_Export!C587),D587))," · property","")&amp;IF(NOT(EXACT(TRIM(Raw_Export!E587),E587))," · category","")&amp;IF(NOT(EXACT(TRIM(Raw_Export!F587),F587))," · priority","")&amp;IF(NOT(EXACT(TRIM(Raw_Export!G587),G587))," · vendor","")&amp;IF(NOT(EXACT(TRIM(Raw_Export!H587),H587))," · status","")&amp;IF(ISTEXT(Raw_Export!J587)," · cost was text",""),4,200))</f>
        <v/>
      </c>
      <c r="R587" s="0" t="str">
        <f aca="false">IF(A587="","",IF(OR(LEN(Q587)&gt;0,K587&lt;&gt;"",L587&lt;&gt;""),1,0))</f>
        <v/>
      </c>
    </row>
    <row r="588" customFormat="false" ht="15" hidden="false" customHeight="false" outlineLevel="0" collapsed="false">
      <c r="A588" s="0" t="str">
        <f aca="false">IF(Raw_Export!A588="","",Raw_Export!A588)</f>
        <v/>
      </c>
      <c r="B588" s="35" t="str">
        <f aca="false">IF(A588="","",Raw_Export!B588)</f>
        <v/>
      </c>
      <c r="C588" s="36" t="str">
        <f aca="false">IF(A588="","",DATE(YEAR(B588),MONTH(B588),1))</f>
        <v/>
      </c>
      <c r="D588" s="0" t="str">
        <f aca="false">IF(A588="","",IFERROR(INDEX(Cleanup_Rules!$B$6:$B$60,MATCH(TRIM(LOWER(Raw_Export!C588)),Cleanup_Rules!$A$6:$A$60,0)),"UNMAPPED"))</f>
        <v/>
      </c>
      <c r="E588" s="0" t="str">
        <f aca="false">IF(A588="","",IFERROR(INDEX(Cleanup_Rules!$E$6:$E$60,MATCH(TRIM(LOWER(Raw_Export!E588)),Cleanup_Rules!$D$6:$D$60,0)),"UNMAPPED"))</f>
        <v/>
      </c>
      <c r="F588" s="0" t="str">
        <f aca="false">IF(A588="","",IFERROR(INDEX(Cleanup_Rules!$H$6:$H$60,MATCH(TRIM(LOWER(Raw_Export!F588)),Cleanup_Rules!$G$6:$G$60,0)),"UNMAPPED"))</f>
        <v/>
      </c>
      <c r="G588" s="0" t="str">
        <f aca="false">IF(A588="","",IFERROR(INDEX(Cleanup_Rules!$K$6:$K$60,MATCH(TRIM(LOWER(Raw_Export!G588)),Cleanup_Rules!$J$6:$J$60,0)),"UNMAPPED"))</f>
        <v/>
      </c>
      <c r="H588" s="0" t="str">
        <f aca="false">IF(A588="","",IFERROR(INDEX(Cleanup_Rules!$N$6:$N$60,MATCH(TRIM(LOWER(Raw_Export!H588)),Cleanup_Rules!$M$6:$M$60,0)),"UNMAPPED"))</f>
        <v/>
      </c>
      <c r="I588" s="35" t="str">
        <f aca="false">IF(OR(A588="",Raw_Export!I588=""),"",Raw_Export!I588)</f>
        <v/>
      </c>
      <c r="J588" s="37" t="str">
        <f aca="false">IF(A588="","",IF(Raw_Export!J588="",0,IF(ISNUMBER(Raw_Export!J588),Raw_Export!J588,VALUE(SUBSTITUTE(SUBSTITUTE(Raw_Export!J588,"$",""),",","")))))</f>
        <v/>
      </c>
      <c r="K588" s="0" t="str">
        <f aca="false">IF(A588="","",IF(COUNTIF($A$6:A588,A588)&gt;1,"Duplicate",""))</f>
        <v/>
      </c>
      <c r="L588" s="0" t="str">
        <f aca="false">IF(A588="","",IF(AND(H588="Completed",I588=""),"No completion date",IF(AND(I588&lt;&gt;"",I588&lt;B588),"Completed before created","")))</f>
        <v/>
      </c>
      <c r="M588" s="0" t="str">
        <f aca="false">IF(A588="","",IF(K588="Duplicate","No","Yes"))</f>
        <v/>
      </c>
      <c r="N588" s="0" t="str">
        <f aca="false">IF(OR(A588="",H588&lt;&gt;"Completed",L588&lt;&gt;""),"",I588-B588)</f>
        <v/>
      </c>
      <c r="O588" s="0" t="str">
        <f aca="false">IF(A588="","",IFERROR(INDEX(Cleanup_Rules!$Q$6:$Q$8,MATCH(F588,Cleanup_Rules!$P$6:$P$8,0)),""))</f>
        <v/>
      </c>
      <c r="P588" s="0" t="str">
        <f aca="false">IF(OR(N588="",O588=""),"",IF(N588&lt;=O588,"Yes","No"))</f>
        <v/>
      </c>
      <c r="Q588" s="0" t="str">
        <f aca="false">IF(A588="","",MID(IF(NOT(EXACT(TRIM(Raw_Export!C588),D588))," · property","")&amp;IF(NOT(EXACT(TRIM(Raw_Export!E588),E588))," · category","")&amp;IF(NOT(EXACT(TRIM(Raw_Export!F588),F588))," · priority","")&amp;IF(NOT(EXACT(TRIM(Raw_Export!G588),G588))," · vendor","")&amp;IF(NOT(EXACT(TRIM(Raw_Export!H588),H588))," · status","")&amp;IF(ISTEXT(Raw_Export!J588)," · cost was text",""),4,200))</f>
        <v/>
      </c>
      <c r="R588" s="0" t="str">
        <f aca="false">IF(A588="","",IF(OR(LEN(Q588)&gt;0,K588&lt;&gt;"",L588&lt;&gt;""),1,0))</f>
        <v/>
      </c>
    </row>
    <row r="589" customFormat="false" ht="15" hidden="false" customHeight="false" outlineLevel="0" collapsed="false">
      <c r="A589" s="0" t="str">
        <f aca="false">IF(Raw_Export!A589="","",Raw_Export!A589)</f>
        <v/>
      </c>
      <c r="B589" s="35" t="str">
        <f aca="false">IF(A589="","",Raw_Export!B589)</f>
        <v/>
      </c>
      <c r="C589" s="36" t="str">
        <f aca="false">IF(A589="","",DATE(YEAR(B589),MONTH(B589),1))</f>
        <v/>
      </c>
      <c r="D589" s="0" t="str">
        <f aca="false">IF(A589="","",IFERROR(INDEX(Cleanup_Rules!$B$6:$B$60,MATCH(TRIM(LOWER(Raw_Export!C589)),Cleanup_Rules!$A$6:$A$60,0)),"UNMAPPED"))</f>
        <v/>
      </c>
      <c r="E589" s="0" t="str">
        <f aca="false">IF(A589="","",IFERROR(INDEX(Cleanup_Rules!$E$6:$E$60,MATCH(TRIM(LOWER(Raw_Export!E589)),Cleanup_Rules!$D$6:$D$60,0)),"UNMAPPED"))</f>
        <v/>
      </c>
      <c r="F589" s="0" t="str">
        <f aca="false">IF(A589="","",IFERROR(INDEX(Cleanup_Rules!$H$6:$H$60,MATCH(TRIM(LOWER(Raw_Export!F589)),Cleanup_Rules!$G$6:$G$60,0)),"UNMAPPED"))</f>
        <v/>
      </c>
      <c r="G589" s="0" t="str">
        <f aca="false">IF(A589="","",IFERROR(INDEX(Cleanup_Rules!$K$6:$K$60,MATCH(TRIM(LOWER(Raw_Export!G589)),Cleanup_Rules!$J$6:$J$60,0)),"UNMAPPED"))</f>
        <v/>
      </c>
      <c r="H589" s="0" t="str">
        <f aca="false">IF(A589="","",IFERROR(INDEX(Cleanup_Rules!$N$6:$N$60,MATCH(TRIM(LOWER(Raw_Export!H589)),Cleanup_Rules!$M$6:$M$60,0)),"UNMAPPED"))</f>
        <v/>
      </c>
      <c r="I589" s="35" t="str">
        <f aca="false">IF(OR(A589="",Raw_Export!I589=""),"",Raw_Export!I589)</f>
        <v/>
      </c>
      <c r="J589" s="37" t="str">
        <f aca="false">IF(A589="","",IF(Raw_Export!J589="",0,IF(ISNUMBER(Raw_Export!J589),Raw_Export!J589,VALUE(SUBSTITUTE(SUBSTITUTE(Raw_Export!J589,"$",""),",","")))))</f>
        <v/>
      </c>
      <c r="K589" s="0" t="str">
        <f aca="false">IF(A589="","",IF(COUNTIF($A$6:A589,A589)&gt;1,"Duplicate",""))</f>
        <v/>
      </c>
      <c r="L589" s="0" t="str">
        <f aca="false">IF(A589="","",IF(AND(H589="Completed",I589=""),"No completion date",IF(AND(I589&lt;&gt;"",I589&lt;B589),"Completed before created","")))</f>
        <v/>
      </c>
      <c r="M589" s="0" t="str">
        <f aca="false">IF(A589="","",IF(K589="Duplicate","No","Yes"))</f>
        <v/>
      </c>
      <c r="N589" s="0" t="str">
        <f aca="false">IF(OR(A589="",H589&lt;&gt;"Completed",L589&lt;&gt;""),"",I589-B589)</f>
        <v/>
      </c>
      <c r="O589" s="0" t="str">
        <f aca="false">IF(A589="","",IFERROR(INDEX(Cleanup_Rules!$Q$6:$Q$8,MATCH(F589,Cleanup_Rules!$P$6:$P$8,0)),""))</f>
        <v/>
      </c>
      <c r="P589" s="0" t="str">
        <f aca="false">IF(OR(N589="",O589=""),"",IF(N589&lt;=O589,"Yes","No"))</f>
        <v/>
      </c>
      <c r="Q589" s="0" t="str">
        <f aca="false">IF(A589="","",MID(IF(NOT(EXACT(TRIM(Raw_Export!C589),D589))," · property","")&amp;IF(NOT(EXACT(TRIM(Raw_Export!E589),E589))," · category","")&amp;IF(NOT(EXACT(TRIM(Raw_Export!F589),F589))," · priority","")&amp;IF(NOT(EXACT(TRIM(Raw_Export!G589),G589))," · vendor","")&amp;IF(NOT(EXACT(TRIM(Raw_Export!H589),H589))," · status","")&amp;IF(ISTEXT(Raw_Export!J589)," · cost was text",""),4,200))</f>
        <v/>
      </c>
      <c r="R589" s="0" t="str">
        <f aca="false">IF(A589="","",IF(OR(LEN(Q589)&gt;0,K589&lt;&gt;"",L589&lt;&gt;""),1,0))</f>
        <v/>
      </c>
    </row>
    <row r="590" customFormat="false" ht="15" hidden="false" customHeight="false" outlineLevel="0" collapsed="false">
      <c r="A590" s="0" t="str">
        <f aca="false">IF(Raw_Export!A590="","",Raw_Export!A590)</f>
        <v/>
      </c>
      <c r="B590" s="35" t="str">
        <f aca="false">IF(A590="","",Raw_Export!B590)</f>
        <v/>
      </c>
      <c r="C590" s="36" t="str">
        <f aca="false">IF(A590="","",DATE(YEAR(B590),MONTH(B590),1))</f>
        <v/>
      </c>
      <c r="D590" s="0" t="str">
        <f aca="false">IF(A590="","",IFERROR(INDEX(Cleanup_Rules!$B$6:$B$60,MATCH(TRIM(LOWER(Raw_Export!C590)),Cleanup_Rules!$A$6:$A$60,0)),"UNMAPPED"))</f>
        <v/>
      </c>
      <c r="E590" s="0" t="str">
        <f aca="false">IF(A590="","",IFERROR(INDEX(Cleanup_Rules!$E$6:$E$60,MATCH(TRIM(LOWER(Raw_Export!E590)),Cleanup_Rules!$D$6:$D$60,0)),"UNMAPPED"))</f>
        <v/>
      </c>
      <c r="F590" s="0" t="str">
        <f aca="false">IF(A590="","",IFERROR(INDEX(Cleanup_Rules!$H$6:$H$60,MATCH(TRIM(LOWER(Raw_Export!F590)),Cleanup_Rules!$G$6:$G$60,0)),"UNMAPPED"))</f>
        <v/>
      </c>
      <c r="G590" s="0" t="str">
        <f aca="false">IF(A590="","",IFERROR(INDEX(Cleanup_Rules!$K$6:$K$60,MATCH(TRIM(LOWER(Raw_Export!G590)),Cleanup_Rules!$J$6:$J$60,0)),"UNMAPPED"))</f>
        <v/>
      </c>
      <c r="H590" s="0" t="str">
        <f aca="false">IF(A590="","",IFERROR(INDEX(Cleanup_Rules!$N$6:$N$60,MATCH(TRIM(LOWER(Raw_Export!H590)),Cleanup_Rules!$M$6:$M$60,0)),"UNMAPPED"))</f>
        <v/>
      </c>
      <c r="I590" s="35" t="str">
        <f aca="false">IF(OR(A590="",Raw_Export!I590=""),"",Raw_Export!I590)</f>
        <v/>
      </c>
      <c r="J590" s="37" t="str">
        <f aca="false">IF(A590="","",IF(Raw_Export!J590="",0,IF(ISNUMBER(Raw_Export!J590),Raw_Export!J590,VALUE(SUBSTITUTE(SUBSTITUTE(Raw_Export!J590,"$",""),",","")))))</f>
        <v/>
      </c>
      <c r="K590" s="0" t="str">
        <f aca="false">IF(A590="","",IF(COUNTIF($A$6:A590,A590)&gt;1,"Duplicate",""))</f>
        <v/>
      </c>
      <c r="L590" s="0" t="str">
        <f aca="false">IF(A590="","",IF(AND(H590="Completed",I590=""),"No completion date",IF(AND(I590&lt;&gt;"",I590&lt;B590),"Completed before created","")))</f>
        <v/>
      </c>
      <c r="M590" s="0" t="str">
        <f aca="false">IF(A590="","",IF(K590="Duplicate","No","Yes"))</f>
        <v/>
      </c>
      <c r="N590" s="0" t="str">
        <f aca="false">IF(OR(A590="",H590&lt;&gt;"Completed",L590&lt;&gt;""),"",I590-B590)</f>
        <v/>
      </c>
      <c r="O590" s="0" t="str">
        <f aca="false">IF(A590="","",IFERROR(INDEX(Cleanup_Rules!$Q$6:$Q$8,MATCH(F590,Cleanup_Rules!$P$6:$P$8,0)),""))</f>
        <v/>
      </c>
      <c r="P590" s="0" t="str">
        <f aca="false">IF(OR(N590="",O590=""),"",IF(N590&lt;=O590,"Yes","No"))</f>
        <v/>
      </c>
      <c r="Q590" s="0" t="str">
        <f aca="false">IF(A590="","",MID(IF(NOT(EXACT(TRIM(Raw_Export!C590),D590))," · property","")&amp;IF(NOT(EXACT(TRIM(Raw_Export!E590),E590))," · category","")&amp;IF(NOT(EXACT(TRIM(Raw_Export!F590),F590))," · priority","")&amp;IF(NOT(EXACT(TRIM(Raw_Export!G590),G590))," · vendor","")&amp;IF(NOT(EXACT(TRIM(Raw_Export!H590),H590))," · status","")&amp;IF(ISTEXT(Raw_Export!J590)," · cost was text",""),4,200))</f>
        <v/>
      </c>
      <c r="R590" s="0" t="str">
        <f aca="false">IF(A590="","",IF(OR(LEN(Q590)&gt;0,K590&lt;&gt;"",L590&lt;&gt;""),1,0))</f>
        <v/>
      </c>
    </row>
    <row r="591" customFormat="false" ht="15" hidden="false" customHeight="false" outlineLevel="0" collapsed="false">
      <c r="A591" s="0" t="str">
        <f aca="false">IF(Raw_Export!A591="","",Raw_Export!A591)</f>
        <v/>
      </c>
      <c r="B591" s="35" t="str">
        <f aca="false">IF(A591="","",Raw_Export!B591)</f>
        <v/>
      </c>
      <c r="C591" s="36" t="str">
        <f aca="false">IF(A591="","",DATE(YEAR(B591),MONTH(B591),1))</f>
        <v/>
      </c>
      <c r="D591" s="0" t="str">
        <f aca="false">IF(A591="","",IFERROR(INDEX(Cleanup_Rules!$B$6:$B$60,MATCH(TRIM(LOWER(Raw_Export!C591)),Cleanup_Rules!$A$6:$A$60,0)),"UNMAPPED"))</f>
        <v/>
      </c>
      <c r="E591" s="0" t="str">
        <f aca="false">IF(A591="","",IFERROR(INDEX(Cleanup_Rules!$E$6:$E$60,MATCH(TRIM(LOWER(Raw_Export!E591)),Cleanup_Rules!$D$6:$D$60,0)),"UNMAPPED"))</f>
        <v/>
      </c>
      <c r="F591" s="0" t="str">
        <f aca="false">IF(A591="","",IFERROR(INDEX(Cleanup_Rules!$H$6:$H$60,MATCH(TRIM(LOWER(Raw_Export!F591)),Cleanup_Rules!$G$6:$G$60,0)),"UNMAPPED"))</f>
        <v/>
      </c>
      <c r="G591" s="0" t="str">
        <f aca="false">IF(A591="","",IFERROR(INDEX(Cleanup_Rules!$K$6:$K$60,MATCH(TRIM(LOWER(Raw_Export!G591)),Cleanup_Rules!$J$6:$J$60,0)),"UNMAPPED"))</f>
        <v/>
      </c>
      <c r="H591" s="0" t="str">
        <f aca="false">IF(A591="","",IFERROR(INDEX(Cleanup_Rules!$N$6:$N$60,MATCH(TRIM(LOWER(Raw_Export!H591)),Cleanup_Rules!$M$6:$M$60,0)),"UNMAPPED"))</f>
        <v/>
      </c>
      <c r="I591" s="35" t="str">
        <f aca="false">IF(OR(A591="",Raw_Export!I591=""),"",Raw_Export!I591)</f>
        <v/>
      </c>
      <c r="J591" s="37" t="str">
        <f aca="false">IF(A591="","",IF(Raw_Export!J591="",0,IF(ISNUMBER(Raw_Export!J591),Raw_Export!J591,VALUE(SUBSTITUTE(SUBSTITUTE(Raw_Export!J591,"$",""),",","")))))</f>
        <v/>
      </c>
      <c r="K591" s="0" t="str">
        <f aca="false">IF(A591="","",IF(COUNTIF($A$6:A591,A591)&gt;1,"Duplicate",""))</f>
        <v/>
      </c>
      <c r="L591" s="0" t="str">
        <f aca="false">IF(A591="","",IF(AND(H591="Completed",I591=""),"No completion date",IF(AND(I591&lt;&gt;"",I591&lt;B591),"Completed before created","")))</f>
        <v/>
      </c>
      <c r="M591" s="0" t="str">
        <f aca="false">IF(A591="","",IF(K591="Duplicate","No","Yes"))</f>
        <v/>
      </c>
      <c r="N591" s="0" t="str">
        <f aca="false">IF(OR(A591="",H591&lt;&gt;"Completed",L591&lt;&gt;""),"",I591-B591)</f>
        <v/>
      </c>
      <c r="O591" s="0" t="str">
        <f aca="false">IF(A591="","",IFERROR(INDEX(Cleanup_Rules!$Q$6:$Q$8,MATCH(F591,Cleanup_Rules!$P$6:$P$8,0)),""))</f>
        <v/>
      </c>
      <c r="P591" s="0" t="str">
        <f aca="false">IF(OR(N591="",O591=""),"",IF(N591&lt;=O591,"Yes","No"))</f>
        <v/>
      </c>
      <c r="Q591" s="0" t="str">
        <f aca="false">IF(A591="","",MID(IF(NOT(EXACT(TRIM(Raw_Export!C591),D591))," · property","")&amp;IF(NOT(EXACT(TRIM(Raw_Export!E591),E591))," · category","")&amp;IF(NOT(EXACT(TRIM(Raw_Export!F591),F591))," · priority","")&amp;IF(NOT(EXACT(TRIM(Raw_Export!G591),G591))," · vendor","")&amp;IF(NOT(EXACT(TRIM(Raw_Export!H591),H591))," · status","")&amp;IF(ISTEXT(Raw_Export!J591)," · cost was text",""),4,200))</f>
        <v/>
      </c>
      <c r="R591" s="0" t="str">
        <f aca="false">IF(A591="","",IF(OR(LEN(Q591)&gt;0,K591&lt;&gt;"",L591&lt;&gt;""),1,0))</f>
        <v/>
      </c>
    </row>
    <row r="592" customFormat="false" ht="15" hidden="false" customHeight="false" outlineLevel="0" collapsed="false">
      <c r="A592" s="0" t="str">
        <f aca="false">IF(Raw_Export!A592="","",Raw_Export!A592)</f>
        <v/>
      </c>
      <c r="B592" s="35" t="str">
        <f aca="false">IF(A592="","",Raw_Export!B592)</f>
        <v/>
      </c>
      <c r="C592" s="36" t="str">
        <f aca="false">IF(A592="","",DATE(YEAR(B592),MONTH(B592),1))</f>
        <v/>
      </c>
      <c r="D592" s="0" t="str">
        <f aca="false">IF(A592="","",IFERROR(INDEX(Cleanup_Rules!$B$6:$B$60,MATCH(TRIM(LOWER(Raw_Export!C592)),Cleanup_Rules!$A$6:$A$60,0)),"UNMAPPED"))</f>
        <v/>
      </c>
      <c r="E592" s="0" t="str">
        <f aca="false">IF(A592="","",IFERROR(INDEX(Cleanup_Rules!$E$6:$E$60,MATCH(TRIM(LOWER(Raw_Export!E592)),Cleanup_Rules!$D$6:$D$60,0)),"UNMAPPED"))</f>
        <v/>
      </c>
      <c r="F592" s="0" t="str">
        <f aca="false">IF(A592="","",IFERROR(INDEX(Cleanup_Rules!$H$6:$H$60,MATCH(TRIM(LOWER(Raw_Export!F592)),Cleanup_Rules!$G$6:$G$60,0)),"UNMAPPED"))</f>
        <v/>
      </c>
      <c r="G592" s="0" t="str">
        <f aca="false">IF(A592="","",IFERROR(INDEX(Cleanup_Rules!$K$6:$K$60,MATCH(TRIM(LOWER(Raw_Export!G592)),Cleanup_Rules!$J$6:$J$60,0)),"UNMAPPED"))</f>
        <v/>
      </c>
      <c r="H592" s="0" t="str">
        <f aca="false">IF(A592="","",IFERROR(INDEX(Cleanup_Rules!$N$6:$N$60,MATCH(TRIM(LOWER(Raw_Export!H592)),Cleanup_Rules!$M$6:$M$60,0)),"UNMAPPED"))</f>
        <v/>
      </c>
      <c r="I592" s="35" t="str">
        <f aca="false">IF(OR(A592="",Raw_Export!I592=""),"",Raw_Export!I592)</f>
        <v/>
      </c>
      <c r="J592" s="37" t="str">
        <f aca="false">IF(A592="","",IF(Raw_Export!J592="",0,IF(ISNUMBER(Raw_Export!J592),Raw_Export!J592,VALUE(SUBSTITUTE(SUBSTITUTE(Raw_Export!J592,"$",""),",","")))))</f>
        <v/>
      </c>
      <c r="K592" s="0" t="str">
        <f aca="false">IF(A592="","",IF(COUNTIF($A$6:A592,A592)&gt;1,"Duplicate",""))</f>
        <v/>
      </c>
      <c r="L592" s="0" t="str">
        <f aca="false">IF(A592="","",IF(AND(H592="Completed",I592=""),"No completion date",IF(AND(I592&lt;&gt;"",I592&lt;B592),"Completed before created","")))</f>
        <v/>
      </c>
      <c r="M592" s="0" t="str">
        <f aca="false">IF(A592="","",IF(K592="Duplicate","No","Yes"))</f>
        <v/>
      </c>
      <c r="N592" s="0" t="str">
        <f aca="false">IF(OR(A592="",H592&lt;&gt;"Completed",L592&lt;&gt;""),"",I592-B592)</f>
        <v/>
      </c>
      <c r="O592" s="0" t="str">
        <f aca="false">IF(A592="","",IFERROR(INDEX(Cleanup_Rules!$Q$6:$Q$8,MATCH(F592,Cleanup_Rules!$P$6:$P$8,0)),""))</f>
        <v/>
      </c>
      <c r="P592" s="0" t="str">
        <f aca="false">IF(OR(N592="",O592=""),"",IF(N592&lt;=O592,"Yes","No"))</f>
        <v/>
      </c>
      <c r="Q592" s="0" t="str">
        <f aca="false">IF(A592="","",MID(IF(NOT(EXACT(TRIM(Raw_Export!C592),D592))," · property","")&amp;IF(NOT(EXACT(TRIM(Raw_Export!E592),E592))," · category","")&amp;IF(NOT(EXACT(TRIM(Raw_Export!F592),F592))," · priority","")&amp;IF(NOT(EXACT(TRIM(Raw_Export!G592),G592))," · vendor","")&amp;IF(NOT(EXACT(TRIM(Raw_Export!H592),H592))," · status","")&amp;IF(ISTEXT(Raw_Export!J592)," · cost was text",""),4,200))</f>
        <v/>
      </c>
      <c r="R592" s="0" t="str">
        <f aca="false">IF(A592="","",IF(OR(LEN(Q592)&gt;0,K592&lt;&gt;"",L592&lt;&gt;""),1,0))</f>
        <v/>
      </c>
    </row>
    <row r="593" customFormat="false" ht="15" hidden="false" customHeight="false" outlineLevel="0" collapsed="false">
      <c r="A593" s="0" t="str">
        <f aca="false">IF(Raw_Export!A593="","",Raw_Export!A593)</f>
        <v/>
      </c>
      <c r="B593" s="35" t="str">
        <f aca="false">IF(A593="","",Raw_Export!B593)</f>
        <v/>
      </c>
      <c r="C593" s="36" t="str">
        <f aca="false">IF(A593="","",DATE(YEAR(B593),MONTH(B593),1))</f>
        <v/>
      </c>
      <c r="D593" s="0" t="str">
        <f aca="false">IF(A593="","",IFERROR(INDEX(Cleanup_Rules!$B$6:$B$60,MATCH(TRIM(LOWER(Raw_Export!C593)),Cleanup_Rules!$A$6:$A$60,0)),"UNMAPPED"))</f>
        <v/>
      </c>
      <c r="E593" s="0" t="str">
        <f aca="false">IF(A593="","",IFERROR(INDEX(Cleanup_Rules!$E$6:$E$60,MATCH(TRIM(LOWER(Raw_Export!E593)),Cleanup_Rules!$D$6:$D$60,0)),"UNMAPPED"))</f>
        <v/>
      </c>
      <c r="F593" s="0" t="str">
        <f aca="false">IF(A593="","",IFERROR(INDEX(Cleanup_Rules!$H$6:$H$60,MATCH(TRIM(LOWER(Raw_Export!F593)),Cleanup_Rules!$G$6:$G$60,0)),"UNMAPPED"))</f>
        <v/>
      </c>
      <c r="G593" s="0" t="str">
        <f aca="false">IF(A593="","",IFERROR(INDEX(Cleanup_Rules!$K$6:$K$60,MATCH(TRIM(LOWER(Raw_Export!G593)),Cleanup_Rules!$J$6:$J$60,0)),"UNMAPPED"))</f>
        <v/>
      </c>
      <c r="H593" s="0" t="str">
        <f aca="false">IF(A593="","",IFERROR(INDEX(Cleanup_Rules!$N$6:$N$60,MATCH(TRIM(LOWER(Raw_Export!H593)),Cleanup_Rules!$M$6:$M$60,0)),"UNMAPPED"))</f>
        <v/>
      </c>
      <c r="I593" s="35" t="str">
        <f aca="false">IF(OR(A593="",Raw_Export!I593=""),"",Raw_Export!I593)</f>
        <v/>
      </c>
      <c r="J593" s="37" t="str">
        <f aca="false">IF(A593="","",IF(Raw_Export!J593="",0,IF(ISNUMBER(Raw_Export!J593),Raw_Export!J593,VALUE(SUBSTITUTE(SUBSTITUTE(Raw_Export!J593,"$",""),",","")))))</f>
        <v/>
      </c>
      <c r="K593" s="0" t="str">
        <f aca="false">IF(A593="","",IF(COUNTIF($A$6:A593,A593)&gt;1,"Duplicate",""))</f>
        <v/>
      </c>
      <c r="L593" s="0" t="str">
        <f aca="false">IF(A593="","",IF(AND(H593="Completed",I593=""),"No completion date",IF(AND(I593&lt;&gt;"",I593&lt;B593),"Completed before created","")))</f>
        <v/>
      </c>
      <c r="M593" s="0" t="str">
        <f aca="false">IF(A593="","",IF(K593="Duplicate","No","Yes"))</f>
        <v/>
      </c>
      <c r="N593" s="0" t="str">
        <f aca="false">IF(OR(A593="",H593&lt;&gt;"Completed",L593&lt;&gt;""),"",I593-B593)</f>
        <v/>
      </c>
      <c r="O593" s="0" t="str">
        <f aca="false">IF(A593="","",IFERROR(INDEX(Cleanup_Rules!$Q$6:$Q$8,MATCH(F593,Cleanup_Rules!$P$6:$P$8,0)),""))</f>
        <v/>
      </c>
      <c r="P593" s="0" t="str">
        <f aca="false">IF(OR(N593="",O593=""),"",IF(N593&lt;=O593,"Yes","No"))</f>
        <v/>
      </c>
      <c r="Q593" s="0" t="str">
        <f aca="false">IF(A593="","",MID(IF(NOT(EXACT(TRIM(Raw_Export!C593),D593))," · property","")&amp;IF(NOT(EXACT(TRIM(Raw_Export!E593),E593))," · category","")&amp;IF(NOT(EXACT(TRIM(Raw_Export!F593),F593))," · priority","")&amp;IF(NOT(EXACT(TRIM(Raw_Export!G593),G593))," · vendor","")&amp;IF(NOT(EXACT(TRIM(Raw_Export!H593),H593))," · status","")&amp;IF(ISTEXT(Raw_Export!J593)," · cost was text",""),4,200))</f>
        <v/>
      </c>
      <c r="R593" s="0" t="str">
        <f aca="false">IF(A593="","",IF(OR(LEN(Q593)&gt;0,K593&lt;&gt;"",L593&lt;&gt;""),1,0))</f>
        <v/>
      </c>
    </row>
    <row r="594" customFormat="false" ht="15" hidden="false" customHeight="false" outlineLevel="0" collapsed="false">
      <c r="A594" s="0" t="str">
        <f aca="false">IF(Raw_Export!A594="","",Raw_Export!A594)</f>
        <v/>
      </c>
      <c r="B594" s="35" t="str">
        <f aca="false">IF(A594="","",Raw_Export!B594)</f>
        <v/>
      </c>
      <c r="C594" s="36" t="str">
        <f aca="false">IF(A594="","",DATE(YEAR(B594),MONTH(B594),1))</f>
        <v/>
      </c>
      <c r="D594" s="0" t="str">
        <f aca="false">IF(A594="","",IFERROR(INDEX(Cleanup_Rules!$B$6:$B$60,MATCH(TRIM(LOWER(Raw_Export!C594)),Cleanup_Rules!$A$6:$A$60,0)),"UNMAPPED"))</f>
        <v/>
      </c>
      <c r="E594" s="0" t="str">
        <f aca="false">IF(A594="","",IFERROR(INDEX(Cleanup_Rules!$E$6:$E$60,MATCH(TRIM(LOWER(Raw_Export!E594)),Cleanup_Rules!$D$6:$D$60,0)),"UNMAPPED"))</f>
        <v/>
      </c>
      <c r="F594" s="0" t="str">
        <f aca="false">IF(A594="","",IFERROR(INDEX(Cleanup_Rules!$H$6:$H$60,MATCH(TRIM(LOWER(Raw_Export!F594)),Cleanup_Rules!$G$6:$G$60,0)),"UNMAPPED"))</f>
        <v/>
      </c>
      <c r="G594" s="0" t="str">
        <f aca="false">IF(A594="","",IFERROR(INDEX(Cleanup_Rules!$K$6:$K$60,MATCH(TRIM(LOWER(Raw_Export!G594)),Cleanup_Rules!$J$6:$J$60,0)),"UNMAPPED"))</f>
        <v/>
      </c>
      <c r="H594" s="0" t="str">
        <f aca="false">IF(A594="","",IFERROR(INDEX(Cleanup_Rules!$N$6:$N$60,MATCH(TRIM(LOWER(Raw_Export!H594)),Cleanup_Rules!$M$6:$M$60,0)),"UNMAPPED"))</f>
        <v/>
      </c>
      <c r="I594" s="35" t="str">
        <f aca="false">IF(OR(A594="",Raw_Export!I594=""),"",Raw_Export!I594)</f>
        <v/>
      </c>
      <c r="J594" s="37" t="str">
        <f aca="false">IF(A594="","",IF(Raw_Export!J594="",0,IF(ISNUMBER(Raw_Export!J594),Raw_Export!J594,VALUE(SUBSTITUTE(SUBSTITUTE(Raw_Export!J594,"$",""),",","")))))</f>
        <v/>
      </c>
      <c r="K594" s="0" t="str">
        <f aca="false">IF(A594="","",IF(COUNTIF($A$6:A594,A594)&gt;1,"Duplicate",""))</f>
        <v/>
      </c>
      <c r="L594" s="0" t="str">
        <f aca="false">IF(A594="","",IF(AND(H594="Completed",I594=""),"No completion date",IF(AND(I594&lt;&gt;"",I594&lt;B594),"Completed before created","")))</f>
        <v/>
      </c>
      <c r="M594" s="0" t="str">
        <f aca="false">IF(A594="","",IF(K594="Duplicate","No","Yes"))</f>
        <v/>
      </c>
      <c r="N594" s="0" t="str">
        <f aca="false">IF(OR(A594="",H594&lt;&gt;"Completed",L594&lt;&gt;""),"",I594-B594)</f>
        <v/>
      </c>
      <c r="O594" s="0" t="str">
        <f aca="false">IF(A594="","",IFERROR(INDEX(Cleanup_Rules!$Q$6:$Q$8,MATCH(F594,Cleanup_Rules!$P$6:$P$8,0)),""))</f>
        <v/>
      </c>
      <c r="P594" s="0" t="str">
        <f aca="false">IF(OR(N594="",O594=""),"",IF(N594&lt;=O594,"Yes","No"))</f>
        <v/>
      </c>
      <c r="Q594" s="0" t="str">
        <f aca="false">IF(A594="","",MID(IF(NOT(EXACT(TRIM(Raw_Export!C594),D594))," · property","")&amp;IF(NOT(EXACT(TRIM(Raw_Export!E594),E594))," · category","")&amp;IF(NOT(EXACT(TRIM(Raw_Export!F594),F594))," · priority","")&amp;IF(NOT(EXACT(TRIM(Raw_Export!G594),G594))," · vendor","")&amp;IF(NOT(EXACT(TRIM(Raw_Export!H594),H594))," · status","")&amp;IF(ISTEXT(Raw_Export!J594)," · cost was text",""),4,200))</f>
        <v/>
      </c>
      <c r="R594" s="0" t="str">
        <f aca="false">IF(A594="","",IF(OR(LEN(Q594)&gt;0,K594&lt;&gt;"",L594&lt;&gt;""),1,0))</f>
        <v/>
      </c>
    </row>
    <row r="595" customFormat="false" ht="15" hidden="false" customHeight="false" outlineLevel="0" collapsed="false">
      <c r="A595" s="0" t="str">
        <f aca="false">IF(Raw_Export!A595="","",Raw_Export!A595)</f>
        <v/>
      </c>
      <c r="B595" s="35" t="str">
        <f aca="false">IF(A595="","",Raw_Export!B595)</f>
        <v/>
      </c>
      <c r="C595" s="36" t="str">
        <f aca="false">IF(A595="","",DATE(YEAR(B595),MONTH(B595),1))</f>
        <v/>
      </c>
      <c r="D595" s="0" t="str">
        <f aca="false">IF(A595="","",IFERROR(INDEX(Cleanup_Rules!$B$6:$B$60,MATCH(TRIM(LOWER(Raw_Export!C595)),Cleanup_Rules!$A$6:$A$60,0)),"UNMAPPED"))</f>
        <v/>
      </c>
      <c r="E595" s="0" t="str">
        <f aca="false">IF(A595="","",IFERROR(INDEX(Cleanup_Rules!$E$6:$E$60,MATCH(TRIM(LOWER(Raw_Export!E595)),Cleanup_Rules!$D$6:$D$60,0)),"UNMAPPED"))</f>
        <v/>
      </c>
      <c r="F595" s="0" t="str">
        <f aca="false">IF(A595="","",IFERROR(INDEX(Cleanup_Rules!$H$6:$H$60,MATCH(TRIM(LOWER(Raw_Export!F595)),Cleanup_Rules!$G$6:$G$60,0)),"UNMAPPED"))</f>
        <v/>
      </c>
      <c r="G595" s="0" t="str">
        <f aca="false">IF(A595="","",IFERROR(INDEX(Cleanup_Rules!$K$6:$K$60,MATCH(TRIM(LOWER(Raw_Export!G595)),Cleanup_Rules!$J$6:$J$60,0)),"UNMAPPED"))</f>
        <v/>
      </c>
      <c r="H595" s="0" t="str">
        <f aca="false">IF(A595="","",IFERROR(INDEX(Cleanup_Rules!$N$6:$N$60,MATCH(TRIM(LOWER(Raw_Export!H595)),Cleanup_Rules!$M$6:$M$60,0)),"UNMAPPED"))</f>
        <v/>
      </c>
      <c r="I595" s="35" t="str">
        <f aca="false">IF(OR(A595="",Raw_Export!I595=""),"",Raw_Export!I595)</f>
        <v/>
      </c>
      <c r="J595" s="37" t="str">
        <f aca="false">IF(A595="","",IF(Raw_Export!J595="",0,IF(ISNUMBER(Raw_Export!J595),Raw_Export!J595,VALUE(SUBSTITUTE(SUBSTITUTE(Raw_Export!J595,"$",""),",","")))))</f>
        <v/>
      </c>
      <c r="K595" s="0" t="str">
        <f aca="false">IF(A595="","",IF(COUNTIF($A$6:A595,A595)&gt;1,"Duplicate",""))</f>
        <v/>
      </c>
      <c r="L595" s="0" t="str">
        <f aca="false">IF(A595="","",IF(AND(H595="Completed",I595=""),"No completion date",IF(AND(I595&lt;&gt;"",I595&lt;B595),"Completed before created","")))</f>
        <v/>
      </c>
      <c r="M595" s="0" t="str">
        <f aca="false">IF(A595="","",IF(K595="Duplicate","No","Yes"))</f>
        <v/>
      </c>
      <c r="N595" s="0" t="str">
        <f aca="false">IF(OR(A595="",H595&lt;&gt;"Completed",L595&lt;&gt;""),"",I595-B595)</f>
        <v/>
      </c>
      <c r="O595" s="0" t="str">
        <f aca="false">IF(A595="","",IFERROR(INDEX(Cleanup_Rules!$Q$6:$Q$8,MATCH(F595,Cleanup_Rules!$P$6:$P$8,0)),""))</f>
        <v/>
      </c>
      <c r="P595" s="0" t="str">
        <f aca="false">IF(OR(N595="",O595=""),"",IF(N595&lt;=O595,"Yes","No"))</f>
        <v/>
      </c>
      <c r="Q595" s="0" t="str">
        <f aca="false">IF(A595="","",MID(IF(NOT(EXACT(TRIM(Raw_Export!C595),D595))," · property","")&amp;IF(NOT(EXACT(TRIM(Raw_Export!E595),E595))," · category","")&amp;IF(NOT(EXACT(TRIM(Raw_Export!F595),F595))," · priority","")&amp;IF(NOT(EXACT(TRIM(Raw_Export!G595),G595))," · vendor","")&amp;IF(NOT(EXACT(TRIM(Raw_Export!H595),H595))," · status","")&amp;IF(ISTEXT(Raw_Export!J595)," · cost was text",""),4,200))</f>
        <v/>
      </c>
      <c r="R595" s="0" t="str">
        <f aca="false">IF(A595="","",IF(OR(LEN(Q595)&gt;0,K595&lt;&gt;"",L595&lt;&gt;""),1,0))</f>
        <v/>
      </c>
    </row>
    <row r="596" customFormat="false" ht="15" hidden="false" customHeight="false" outlineLevel="0" collapsed="false">
      <c r="A596" s="0" t="str">
        <f aca="false">IF(Raw_Export!A596="","",Raw_Export!A596)</f>
        <v/>
      </c>
      <c r="B596" s="35" t="str">
        <f aca="false">IF(A596="","",Raw_Export!B596)</f>
        <v/>
      </c>
      <c r="C596" s="36" t="str">
        <f aca="false">IF(A596="","",DATE(YEAR(B596),MONTH(B596),1))</f>
        <v/>
      </c>
      <c r="D596" s="0" t="str">
        <f aca="false">IF(A596="","",IFERROR(INDEX(Cleanup_Rules!$B$6:$B$60,MATCH(TRIM(LOWER(Raw_Export!C596)),Cleanup_Rules!$A$6:$A$60,0)),"UNMAPPED"))</f>
        <v/>
      </c>
      <c r="E596" s="0" t="str">
        <f aca="false">IF(A596="","",IFERROR(INDEX(Cleanup_Rules!$E$6:$E$60,MATCH(TRIM(LOWER(Raw_Export!E596)),Cleanup_Rules!$D$6:$D$60,0)),"UNMAPPED"))</f>
        <v/>
      </c>
      <c r="F596" s="0" t="str">
        <f aca="false">IF(A596="","",IFERROR(INDEX(Cleanup_Rules!$H$6:$H$60,MATCH(TRIM(LOWER(Raw_Export!F596)),Cleanup_Rules!$G$6:$G$60,0)),"UNMAPPED"))</f>
        <v/>
      </c>
      <c r="G596" s="0" t="str">
        <f aca="false">IF(A596="","",IFERROR(INDEX(Cleanup_Rules!$K$6:$K$60,MATCH(TRIM(LOWER(Raw_Export!G596)),Cleanup_Rules!$J$6:$J$60,0)),"UNMAPPED"))</f>
        <v/>
      </c>
      <c r="H596" s="0" t="str">
        <f aca="false">IF(A596="","",IFERROR(INDEX(Cleanup_Rules!$N$6:$N$60,MATCH(TRIM(LOWER(Raw_Export!H596)),Cleanup_Rules!$M$6:$M$60,0)),"UNMAPPED"))</f>
        <v/>
      </c>
      <c r="I596" s="35" t="str">
        <f aca="false">IF(OR(A596="",Raw_Export!I596=""),"",Raw_Export!I596)</f>
        <v/>
      </c>
      <c r="J596" s="37" t="str">
        <f aca="false">IF(A596="","",IF(Raw_Export!J596="",0,IF(ISNUMBER(Raw_Export!J596),Raw_Export!J596,VALUE(SUBSTITUTE(SUBSTITUTE(Raw_Export!J596,"$",""),",","")))))</f>
        <v/>
      </c>
      <c r="K596" s="0" t="str">
        <f aca="false">IF(A596="","",IF(COUNTIF($A$6:A596,A596)&gt;1,"Duplicate",""))</f>
        <v/>
      </c>
      <c r="L596" s="0" t="str">
        <f aca="false">IF(A596="","",IF(AND(H596="Completed",I596=""),"No completion date",IF(AND(I596&lt;&gt;"",I596&lt;B596),"Completed before created","")))</f>
        <v/>
      </c>
      <c r="M596" s="0" t="str">
        <f aca="false">IF(A596="","",IF(K596="Duplicate","No","Yes"))</f>
        <v/>
      </c>
      <c r="N596" s="0" t="str">
        <f aca="false">IF(OR(A596="",H596&lt;&gt;"Completed",L596&lt;&gt;""),"",I596-B596)</f>
        <v/>
      </c>
      <c r="O596" s="0" t="str">
        <f aca="false">IF(A596="","",IFERROR(INDEX(Cleanup_Rules!$Q$6:$Q$8,MATCH(F596,Cleanup_Rules!$P$6:$P$8,0)),""))</f>
        <v/>
      </c>
      <c r="P596" s="0" t="str">
        <f aca="false">IF(OR(N596="",O596=""),"",IF(N596&lt;=O596,"Yes","No"))</f>
        <v/>
      </c>
      <c r="Q596" s="0" t="str">
        <f aca="false">IF(A596="","",MID(IF(NOT(EXACT(TRIM(Raw_Export!C596),D596))," · property","")&amp;IF(NOT(EXACT(TRIM(Raw_Export!E596),E596))," · category","")&amp;IF(NOT(EXACT(TRIM(Raw_Export!F596),F596))," · priority","")&amp;IF(NOT(EXACT(TRIM(Raw_Export!G596),G596))," · vendor","")&amp;IF(NOT(EXACT(TRIM(Raw_Export!H596),H596))," · status","")&amp;IF(ISTEXT(Raw_Export!J596)," · cost was text",""),4,200))</f>
        <v/>
      </c>
      <c r="R596" s="0" t="str">
        <f aca="false">IF(A596="","",IF(OR(LEN(Q596)&gt;0,K596&lt;&gt;"",L596&lt;&gt;""),1,0))</f>
        <v/>
      </c>
    </row>
    <row r="597" customFormat="false" ht="15" hidden="false" customHeight="false" outlineLevel="0" collapsed="false">
      <c r="A597" s="0" t="str">
        <f aca="false">IF(Raw_Export!A597="","",Raw_Export!A597)</f>
        <v/>
      </c>
      <c r="B597" s="35" t="str">
        <f aca="false">IF(A597="","",Raw_Export!B597)</f>
        <v/>
      </c>
      <c r="C597" s="36" t="str">
        <f aca="false">IF(A597="","",DATE(YEAR(B597),MONTH(B597),1))</f>
        <v/>
      </c>
      <c r="D597" s="0" t="str">
        <f aca="false">IF(A597="","",IFERROR(INDEX(Cleanup_Rules!$B$6:$B$60,MATCH(TRIM(LOWER(Raw_Export!C597)),Cleanup_Rules!$A$6:$A$60,0)),"UNMAPPED"))</f>
        <v/>
      </c>
      <c r="E597" s="0" t="str">
        <f aca="false">IF(A597="","",IFERROR(INDEX(Cleanup_Rules!$E$6:$E$60,MATCH(TRIM(LOWER(Raw_Export!E597)),Cleanup_Rules!$D$6:$D$60,0)),"UNMAPPED"))</f>
        <v/>
      </c>
      <c r="F597" s="0" t="str">
        <f aca="false">IF(A597="","",IFERROR(INDEX(Cleanup_Rules!$H$6:$H$60,MATCH(TRIM(LOWER(Raw_Export!F597)),Cleanup_Rules!$G$6:$G$60,0)),"UNMAPPED"))</f>
        <v/>
      </c>
      <c r="G597" s="0" t="str">
        <f aca="false">IF(A597="","",IFERROR(INDEX(Cleanup_Rules!$K$6:$K$60,MATCH(TRIM(LOWER(Raw_Export!G597)),Cleanup_Rules!$J$6:$J$60,0)),"UNMAPPED"))</f>
        <v/>
      </c>
      <c r="H597" s="0" t="str">
        <f aca="false">IF(A597="","",IFERROR(INDEX(Cleanup_Rules!$N$6:$N$60,MATCH(TRIM(LOWER(Raw_Export!H597)),Cleanup_Rules!$M$6:$M$60,0)),"UNMAPPED"))</f>
        <v/>
      </c>
      <c r="I597" s="35" t="str">
        <f aca="false">IF(OR(A597="",Raw_Export!I597=""),"",Raw_Export!I597)</f>
        <v/>
      </c>
      <c r="J597" s="37" t="str">
        <f aca="false">IF(A597="","",IF(Raw_Export!J597="",0,IF(ISNUMBER(Raw_Export!J597),Raw_Export!J597,VALUE(SUBSTITUTE(SUBSTITUTE(Raw_Export!J597,"$",""),",","")))))</f>
        <v/>
      </c>
      <c r="K597" s="0" t="str">
        <f aca="false">IF(A597="","",IF(COUNTIF($A$6:A597,A597)&gt;1,"Duplicate",""))</f>
        <v/>
      </c>
      <c r="L597" s="0" t="str">
        <f aca="false">IF(A597="","",IF(AND(H597="Completed",I597=""),"No completion date",IF(AND(I597&lt;&gt;"",I597&lt;B597),"Completed before created","")))</f>
        <v/>
      </c>
      <c r="M597" s="0" t="str">
        <f aca="false">IF(A597="","",IF(K597="Duplicate","No","Yes"))</f>
        <v/>
      </c>
      <c r="N597" s="0" t="str">
        <f aca="false">IF(OR(A597="",H597&lt;&gt;"Completed",L597&lt;&gt;""),"",I597-B597)</f>
        <v/>
      </c>
      <c r="O597" s="0" t="str">
        <f aca="false">IF(A597="","",IFERROR(INDEX(Cleanup_Rules!$Q$6:$Q$8,MATCH(F597,Cleanup_Rules!$P$6:$P$8,0)),""))</f>
        <v/>
      </c>
      <c r="P597" s="0" t="str">
        <f aca="false">IF(OR(N597="",O597=""),"",IF(N597&lt;=O597,"Yes","No"))</f>
        <v/>
      </c>
      <c r="Q597" s="0" t="str">
        <f aca="false">IF(A597="","",MID(IF(NOT(EXACT(TRIM(Raw_Export!C597),D597))," · property","")&amp;IF(NOT(EXACT(TRIM(Raw_Export!E597),E597))," · category","")&amp;IF(NOT(EXACT(TRIM(Raw_Export!F597),F597))," · priority","")&amp;IF(NOT(EXACT(TRIM(Raw_Export!G597),G597))," · vendor","")&amp;IF(NOT(EXACT(TRIM(Raw_Export!H597),H597))," · status","")&amp;IF(ISTEXT(Raw_Export!J597)," · cost was text",""),4,200))</f>
        <v/>
      </c>
      <c r="R597" s="0" t="str">
        <f aca="false">IF(A597="","",IF(OR(LEN(Q597)&gt;0,K597&lt;&gt;"",L597&lt;&gt;""),1,0))</f>
        <v/>
      </c>
    </row>
    <row r="598" customFormat="false" ht="15" hidden="false" customHeight="false" outlineLevel="0" collapsed="false">
      <c r="A598" s="0" t="str">
        <f aca="false">IF(Raw_Export!A598="","",Raw_Export!A598)</f>
        <v/>
      </c>
      <c r="B598" s="35" t="str">
        <f aca="false">IF(A598="","",Raw_Export!B598)</f>
        <v/>
      </c>
      <c r="C598" s="36" t="str">
        <f aca="false">IF(A598="","",DATE(YEAR(B598),MONTH(B598),1))</f>
        <v/>
      </c>
      <c r="D598" s="0" t="str">
        <f aca="false">IF(A598="","",IFERROR(INDEX(Cleanup_Rules!$B$6:$B$60,MATCH(TRIM(LOWER(Raw_Export!C598)),Cleanup_Rules!$A$6:$A$60,0)),"UNMAPPED"))</f>
        <v/>
      </c>
      <c r="E598" s="0" t="str">
        <f aca="false">IF(A598="","",IFERROR(INDEX(Cleanup_Rules!$E$6:$E$60,MATCH(TRIM(LOWER(Raw_Export!E598)),Cleanup_Rules!$D$6:$D$60,0)),"UNMAPPED"))</f>
        <v/>
      </c>
      <c r="F598" s="0" t="str">
        <f aca="false">IF(A598="","",IFERROR(INDEX(Cleanup_Rules!$H$6:$H$60,MATCH(TRIM(LOWER(Raw_Export!F598)),Cleanup_Rules!$G$6:$G$60,0)),"UNMAPPED"))</f>
        <v/>
      </c>
      <c r="G598" s="0" t="str">
        <f aca="false">IF(A598="","",IFERROR(INDEX(Cleanup_Rules!$K$6:$K$60,MATCH(TRIM(LOWER(Raw_Export!G598)),Cleanup_Rules!$J$6:$J$60,0)),"UNMAPPED"))</f>
        <v/>
      </c>
      <c r="H598" s="0" t="str">
        <f aca="false">IF(A598="","",IFERROR(INDEX(Cleanup_Rules!$N$6:$N$60,MATCH(TRIM(LOWER(Raw_Export!H598)),Cleanup_Rules!$M$6:$M$60,0)),"UNMAPPED"))</f>
        <v/>
      </c>
      <c r="I598" s="35" t="str">
        <f aca="false">IF(OR(A598="",Raw_Export!I598=""),"",Raw_Export!I598)</f>
        <v/>
      </c>
      <c r="J598" s="37" t="str">
        <f aca="false">IF(A598="","",IF(Raw_Export!J598="",0,IF(ISNUMBER(Raw_Export!J598),Raw_Export!J598,VALUE(SUBSTITUTE(SUBSTITUTE(Raw_Export!J598,"$",""),",","")))))</f>
        <v/>
      </c>
      <c r="K598" s="0" t="str">
        <f aca="false">IF(A598="","",IF(COUNTIF($A$6:A598,A598)&gt;1,"Duplicate",""))</f>
        <v/>
      </c>
      <c r="L598" s="0" t="str">
        <f aca="false">IF(A598="","",IF(AND(H598="Completed",I598=""),"No completion date",IF(AND(I598&lt;&gt;"",I598&lt;B598),"Completed before created","")))</f>
        <v/>
      </c>
      <c r="M598" s="0" t="str">
        <f aca="false">IF(A598="","",IF(K598="Duplicate","No","Yes"))</f>
        <v/>
      </c>
      <c r="N598" s="0" t="str">
        <f aca="false">IF(OR(A598="",H598&lt;&gt;"Completed",L598&lt;&gt;""),"",I598-B598)</f>
        <v/>
      </c>
      <c r="O598" s="0" t="str">
        <f aca="false">IF(A598="","",IFERROR(INDEX(Cleanup_Rules!$Q$6:$Q$8,MATCH(F598,Cleanup_Rules!$P$6:$P$8,0)),""))</f>
        <v/>
      </c>
      <c r="P598" s="0" t="str">
        <f aca="false">IF(OR(N598="",O598=""),"",IF(N598&lt;=O598,"Yes","No"))</f>
        <v/>
      </c>
      <c r="Q598" s="0" t="str">
        <f aca="false">IF(A598="","",MID(IF(NOT(EXACT(TRIM(Raw_Export!C598),D598))," · property","")&amp;IF(NOT(EXACT(TRIM(Raw_Export!E598),E598))," · category","")&amp;IF(NOT(EXACT(TRIM(Raw_Export!F598),F598))," · priority","")&amp;IF(NOT(EXACT(TRIM(Raw_Export!G598),G598))," · vendor","")&amp;IF(NOT(EXACT(TRIM(Raw_Export!H598),H598))," · status","")&amp;IF(ISTEXT(Raw_Export!J598)," · cost was text",""),4,200))</f>
        <v/>
      </c>
      <c r="R598" s="0" t="str">
        <f aca="false">IF(A598="","",IF(OR(LEN(Q598)&gt;0,K598&lt;&gt;"",L598&lt;&gt;""),1,0))</f>
        <v/>
      </c>
    </row>
    <row r="599" customFormat="false" ht="15" hidden="false" customHeight="false" outlineLevel="0" collapsed="false">
      <c r="A599" s="0" t="str">
        <f aca="false">IF(Raw_Export!A599="","",Raw_Export!A599)</f>
        <v/>
      </c>
      <c r="B599" s="35" t="str">
        <f aca="false">IF(A599="","",Raw_Export!B599)</f>
        <v/>
      </c>
      <c r="C599" s="36" t="str">
        <f aca="false">IF(A599="","",DATE(YEAR(B599),MONTH(B599),1))</f>
        <v/>
      </c>
      <c r="D599" s="0" t="str">
        <f aca="false">IF(A599="","",IFERROR(INDEX(Cleanup_Rules!$B$6:$B$60,MATCH(TRIM(LOWER(Raw_Export!C599)),Cleanup_Rules!$A$6:$A$60,0)),"UNMAPPED"))</f>
        <v/>
      </c>
      <c r="E599" s="0" t="str">
        <f aca="false">IF(A599="","",IFERROR(INDEX(Cleanup_Rules!$E$6:$E$60,MATCH(TRIM(LOWER(Raw_Export!E599)),Cleanup_Rules!$D$6:$D$60,0)),"UNMAPPED"))</f>
        <v/>
      </c>
      <c r="F599" s="0" t="str">
        <f aca="false">IF(A599="","",IFERROR(INDEX(Cleanup_Rules!$H$6:$H$60,MATCH(TRIM(LOWER(Raw_Export!F599)),Cleanup_Rules!$G$6:$G$60,0)),"UNMAPPED"))</f>
        <v/>
      </c>
      <c r="G599" s="0" t="str">
        <f aca="false">IF(A599="","",IFERROR(INDEX(Cleanup_Rules!$K$6:$K$60,MATCH(TRIM(LOWER(Raw_Export!G599)),Cleanup_Rules!$J$6:$J$60,0)),"UNMAPPED"))</f>
        <v/>
      </c>
      <c r="H599" s="0" t="str">
        <f aca="false">IF(A599="","",IFERROR(INDEX(Cleanup_Rules!$N$6:$N$60,MATCH(TRIM(LOWER(Raw_Export!H599)),Cleanup_Rules!$M$6:$M$60,0)),"UNMAPPED"))</f>
        <v/>
      </c>
      <c r="I599" s="35" t="str">
        <f aca="false">IF(OR(A599="",Raw_Export!I599=""),"",Raw_Export!I599)</f>
        <v/>
      </c>
      <c r="J599" s="37" t="str">
        <f aca="false">IF(A599="","",IF(Raw_Export!J599="",0,IF(ISNUMBER(Raw_Export!J599),Raw_Export!J599,VALUE(SUBSTITUTE(SUBSTITUTE(Raw_Export!J599,"$",""),",","")))))</f>
        <v/>
      </c>
      <c r="K599" s="0" t="str">
        <f aca="false">IF(A599="","",IF(COUNTIF($A$6:A599,A599)&gt;1,"Duplicate",""))</f>
        <v/>
      </c>
      <c r="L599" s="0" t="str">
        <f aca="false">IF(A599="","",IF(AND(H599="Completed",I599=""),"No completion date",IF(AND(I599&lt;&gt;"",I599&lt;B599),"Completed before created","")))</f>
        <v/>
      </c>
      <c r="M599" s="0" t="str">
        <f aca="false">IF(A599="","",IF(K599="Duplicate","No","Yes"))</f>
        <v/>
      </c>
      <c r="N599" s="0" t="str">
        <f aca="false">IF(OR(A599="",H599&lt;&gt;"Completed",L599&lt;&gt;""),"",I599-B599)</f>
        <v/>
      </c>
      <c r="O599" s="0" t="str">
        <f aca="false">IF(A599="","",IFERROR(INDEX(Cleanup_Rules!$Q$6:$Q$8,MATCH(F599,Cleanup_Rules!$P$6:$P$8,0)),""))</f>
        <v/>
      </c>
      <c r="P599" s="0" t="str">
        <f aca="false">IF(OR(N599="",O599=""),"",IF(N599&lt;=O599,"Yes","No"))</f>
        <v/>
      </c>
      <c r="Q599" s="0" t="str">
        <f aca="false">IF(A599="","",MID(IF(NOT(EXACT(TRIM(Raw_Export!C599),D599))," · property","")&amp;IF(NOT(EXACT(TRIM(Raw_Export!E599),E599))," · category","")&amp;IF(NOT(EXACT(TRIM(Raw_Export!F599),F599))," · priority","")&amp;IF(NOT(EXACT(TRIM(Raw_Export!G599),G599))," · vendor","")&amp;IF(NOT(EXACT(TRIM(Raw_Export!H599),H599))," · status","")&amp;IF(ISTEXT(Raw_Export!J599)," · cost was text",""),4,200))</f>
        <v/>
      </c>
      <c r="R599" s="0" t="str">
        <f aca="false">IF(A599="","",IF(OR(LEN(Q599)&gt;0,K599&lt;&gt;"",L599&lt;&gt;""),1,0))</f>
        <v/>
      </c>
    </row>
    <row r="600" customFormat="false" ht="15" hidden="false" customHeight="false" outlineLevel="0" collapsed="false">
      <c r="A600" s="0" t="str">
        <f aca="false">IF(Raw_Export!A600="","",Raw_Export!A600)</f>
        <v/>
      </c>
      <c r="B600" s="35" t="str">
        <f aca="false">IF(A600="","",Raw_Export!B600)</f>
        <v/>
      </c>
      <c r="C600" s="36" t="str">
        <f aca="false">IF(A600="","",DATE(YEAR(B600),MONTH(B600),1))</f>
        <v/>
      </c>
      <c r="D600" s="0" t="str">
        <f aca="false">IF(A600="","",IFERROR(INDEX(Cleanup_Rules!$B$6:$B$60,MATCH(TRIM(LOWER(Raw_Export!C600)),Cleanup_Rules!$A$6:$A$60,0)),"UNMAPPED"))</f>
        <v/>
      </c>
      <c r="E600" s="0" t="str">
        <f aca="false">IF(A600="","",IFERROR(INDEX(Cleanup_Rules!$E$6:$E$60,MATCH(TRIM(LOWER(Raw_Export!E600)),Cleanup_Rules!$D$6:$D$60,0)),"UNMAPPED"))</f>
        <v/>
      </c>
      <c r="F600" s="0" t="str">
        <f aca="false">IF(A600="","",IFERROR(INDEX(Cleanup_Rules!$H$6:$H$60,MATCH(TRIM(LOWER(Raw_Export!F600)),Cleanup_Rules!$G$6:$G$60,0)),"UNMAPPED"))</f>
        <v/>
      </c>
      <c r="G600" s="0" t="str">
        <f aca="false">IF(A600="","",IFERROR(INDEX(Cleanup_Rules!$K$6:$K$60,MATCH(TRIM(LOWER(Raw_Export!G600)),Cleanup_Rules!$J$6:$J$60,0)),"UNMAPPED"))</f>
        <v/>
      </c>
      <c r="H600" s="0" t="str">
        <f aca="false">IF(A600="","",IFERROR(INDEX(Cleanup_Rules!$N$6:$N$60,MATCH(TRIM(LOWER(Raw_Export!H600)),Cleanup_Rules!$M$6:$M$60,0)),"UNMAPPED"))</f>
        <v/>
      </c>
      <c r="I600" s="35" t="str">
        <f aca="false">IF(OR(A600="",Raw_Export!I600=""),"",Raw_Export!I600)</f>
        <v/>
      </c>
      <c r="J600" s="37" t="str">
        <f aca="false">IF(A600="","",IF(Raw_Export!J600="",0,IF(ISNUMBER(Raw_Export!J600),Raw_Export!J600,VALUE(SUBSTITUTE(SUBSTITUTE(Raw_Export!J600,"$",""),",","")))))</f>
        <v/>
      </c>
      <c r="K600" s="0" t="str">
        <f aca="false">IF(A600="","",IF(COUNTIF($A$6:A600,A600)&gt;1,"Duplicate",""))</f>
        <v/>
      </c>
      <c r="L600" s="0" t="str">
        <f aca="false">IF(A600="","",IF(AND(H600="Completed",I600=""),"No completion date",IF(AND(I600&lt;&gt;"",I600&lt;B600),"Completed before created","")))</f>
        <v/>
      </c>
      <c r="M600" s="0" t="str">
        <f aca="false">IF(A600="","",IF(K600="Duplicate","No","Yes"))</f>
        <v/>
      </c>
      <c r="N600" s="0" t="str">
        <f aca="false">IF(OR(A600="",H600&lt;&gt;"Completed",L600&lt;&gt;""),"",I600-B600)</f>
        <v/>
      </c>
      <c r="O600" s="0" t="str">
        <f aca="false">IF(A600="","",IFERROR(INDEX(Cleanup_Rules!$Q$6:$Q$8,MATCH(F600,Cleanup_Rules!$P$6:$P$8,0)),""))</f>
        <v/>
      </c>
      <c r="P600" s="0" t="str">
        <f aca="false">IF(OR(N600="",O600=""),"",IF(N600&lt;=O600,"Yes","No"))</f>
        <v/>
      </c>
      <c r="Q600" s="0" t="str">
        <f aca="false">IF(A600="","",MID(IF(NOT(EXACT(TRIM(Raw_Export!C600),D600))," · property","")&amp;IF(NOT(EXACT(TRIM(Raw_Export!E600),E600))," · category","")&amp;IF(NOT(EXACT(TRIM(Raw_Export!F600),F600))," · priority","")&amp;IF(NOT(EXACT(TRIM(Raw_Export!G600),G600))," · vendor","")&amp;IF(NOT(EXACT(TRIM(Raw_Export!H600),H600))," · status","")&amp;IF(ISTEXT(Raw_Export!J600)," · cost was text",""),4,200))</f>
        <v/>
      </c>
      <c r="R600" s="0" t="str">
        <f aca="false">IF(A600="","",IF(OR(LEN(Q600)&gt;0,K600&lt;&gt;"",L600&lt;&gt;""),1,0))</f>
        <v/>
      </c>
    </row>
    <row r="601" customFormat="false" ht="15" hidden="false" customHeight="false" outlineLevel="0" collapsed="false">
      <c r="A601" s="0" t="str">
        <f aca="false">IF(Raw_Export!A601="","",Raw_Export!A601)</f>
        <v/>
      </c>
      <c r="B601" s="35" t="str">
        <f aca="false">IF(A601="","",Raw_Export!B601)</f>
        <v/>
      </c>
      <c r="C601" s="36" t="str">
        <f aca="false">IF(A601="","",DATE(YEAR(B601),MONTH(B601),1))</f>
        <v/>
      </c>
      <c r="D601" s="0" t="str">
        <f aca="false">IF(A601="","",IFERROR(INDEX(Cleanup_Rules!$B$6:$B$60,MATCH(TRIM(LOWER(Raw_Export!C601)),Cleanup_Rules!$A$6:$A$60,0)),"UNMAPPED"))</f>
        <v/>
      </c>
      <c r="E601" s="0" t="str">
        <f aca="false">IF(A601="","",IFERROR(INDEX(Cleanup_Rules!$E$6:$E$60,MATCH(TRIM(LOWER(Raw_Export!E601)),Cleanup_Rules!$D$6:$D$60,0)),"UNMAPPED"))</f>
        <v/>
      </c>
      <c r="F601" s="0" t="str">
        <f aca="false">IF(A601="","",IFERROR(INDEX(Cleanup_Rules!$H$6:$H$60,MATCH(TRIM(LOWER(Raw_Export!F601)),Cleanup_Rules!$G$6:$G$60,0)),"UNMAPPED"))</f>
        <v/>
      </c>
      <c r="G601" s="0" t="str">
        <f aca="false">IF(A601="","",IFERROR(INDEX(Cleanup_Rules!$K$6:$K$60,MATCH(TRIM(LOWER(Raw_Export!G601)),Cleanup_Rules!$J$6:$J$60,0)),"UNMAPPED"))</f>
        <v/>
      </c>
      <c r="H601" s="0" t="str">
        <f aca="false">IF(A601="","",IFERROR(INDEX(Cleanup_Rules!$N$6:$N$60,MATCH(TRIM(LOWER(Raw_Export!H601)),Cleanup_Rules!$M$6:$M$60,0)),"UNMAPPED"))</f>
        <v/>
      </c>
      <c r="I601" s="35" t="str">
        <f aca="false">IF(OR(A601="",Raw_Export!I601=""),"",Raw_Export!I601)</f>
        <v/>
      </c>
      <c r="J601" s="37" t="str">
        <f aca="false">IF(A601="","",IF(Raw_Export!J601="",0,IF(ISNUMBER(Raw_Export!J601),Raw_Export!J601,VALUE(SUBSTITUTE(SUBSTITUTE(Raw_Export!J601,"$",""),",","")))))</f>
        <v/>
      </c>
      <c r="K601" s="0" t="str">
        <f aca="false">IF(A601="","",IF(COUNTIF($A$6:A601,A601)&gt;1,"Duplicate",""))</f>
        <v/>
      </c>
      <c r="L601" s="0" t="str">
        <f aca="false">IF(A601="","",IF(AND(H601="Completed",I601=""),"No completion date",IF(AND(I601&lt;&gt;"",I601&lt;B601),"Completed before created","")))</f>
        <v/>
      </c>
      <c r="M601" s="0" t="str">
        <f aca="false">IF(A601="","",IF(K601="Duplicate","No","Yes"))</f>
        <v/>
      </c>
      <c r="N601" s="0" t="str">
        <f aca="false">IF(OR(A601="",H601&lt;&gt;"Completed",L601&lt;&gt;""),"",I601-B601)</f>
        <v/>
      </c>
      <c r="O601" s="0" t="str">
        <f aca="false">IF(A601="","",IFERROR(INDEX(Cleanup_Rules!$Q$6:$Q$8,MATCH(F601,Cleanup_Rules!$P$6:$P$8,0)),""))</f>
        <v/>
      </c>
      <c r="P601" s="0" t="str">
        <f aca="false">IF(OR(N601="",O601=""),"",IF(N601&lt;=O601,"Yes","No"))</f>
        <v/>
      </c>
      <c r="Q601" s="0" t="str">
        <f aca="false">IF(A601="","",MID(IF(NOT(EXACT(TRIM(Raw_Export!C601),D601))," · property","")&amp;IF(NOT(EXACT(TRIM(Raw_Export!E601),E601))," · category","")&amp;IF(NOT(EXACT(TRIM(Raw_Export!F601),F601))," · priority","")&amp;IF(NOT(EXACT(TRIM(Raw_Export!G601),G601))," · vendor","")&amp;IF(NOT(EXACT(TRIM(Raw_Export!H601),H601))," · status","")&amp;IF(ISTEXT(Raw_Export!J601)," · cost was text",""),4,200))</f>
        <v/>
      </c>
      <c r="R601" s="0" t="str">
        <f aca="false">IF(A601="","",IF(OR(LEN(Q601)&gt;0,K601&lt;&gt;"",L601&lt;&gt;""),1,0))</f>
        <v/>
      </c>
    </row>
    <row r="602" customFormat="false" ht="15" hidden="false" customHeight="false" outlineLevel="0" collapsed="false">
      <c r="A602" s="0" t="str">
        <f aca="false">IF(Raw_Export!A602="","",Raw_Export!A602)</f>
        <v/>
      </c>
      <c r="B602" s="35" t="str">
        <f aca="false">IF(A602="","",Raw_Export!B602)</f>
        <v/>
      </c>
      <c r="C602" s="36" t="str">
        <f aca="false">IF(A602="","",DATE(YEAR(B602),MONTH(B602),1))</f>
        <v/>
      </c>
      <c r="D602" s="0" t="str">
        <f aca="false">IF(A602="","",IFERROR(INDEX(Cleanup_Rules!$B$6:$B$60,MATCH(TRIM(LOWER(Raw_Export!C602)),Cleanup_Rules!$A$6:$A$60,0)),"UNMAPPED"))</f>
        <v/>
      </c>
      <c r="E602" s="0" t="str">
        <f aca="false">IF(A602="","",IFERROR(INDEX(Cleanup_Rules!$E$6:$E$60,MATCH(TRIM(LOWER(Raw_Export!E602)),Cleanup_Rules!$D$6:$D$60,0)),"UNMAPPED"))</f>
        <v/>
      </c>
      <c r="F602" s="0" t="str">
        <f aca="false">IF(A602="","",IFERROR(INDEX(Cleanup_Rules!$H$6:$H$60,MATCH(TRIM(LOWER(Raw_Export!F602)),Cleanup_Rules!$G$6:$G$60,0)),"UNMAPPED"))</f>
        <v/>
      </c>
      <c r="G602" s="0" t="str">
        <f aca="false">IF(A602="","",IFERROR(INDEX(Cleanup_Rules!$K$6:$K$60,MATCH(TRIM(LOWER(Raw_Export!G602)),Cleanup_Rules!$J$6:$J$60,0)),"UNMAPPED"))</f>
        <v/>
      </c>
      <c r="H602" s="0" t="str">
        <f aca="false">IF(A602="","",IFERROR(INDEX(Cleanup_Rules!$N$6:$N$60,MATCH(TRIM(LOWER(Raw_Export!H602)),Cleanup_Rules!$M$6:$M$60,0)),"UNMAPPED"))</f>
        <v/>
      </c>
      <c r="I602" s="35" t="str">
        <f aca="false">IF(OR(A602="",Raw_Export!I602=""),"",Raw_Export!I602)</f>
        <v/>
      </c>
      <c r="J602" s="37" t="str">
        <f aca="false">IF(A602="","",IF(Raw_Export!J602="",0,IF(ISNUMBER(Raw_Export!J602),Raw_Export!J602,VALUE(SUBSTITUTE(SUBSTITUTE(Raw_Export!J602,"$",""),",","")))))</f>
        <v/>
      </c>
      <c r="K602" s="0" t="str">
        <f aca="false">IF(A602="","",IF(COUNTIF($A$6:A602,A602)&gt;1,"Duplicate",""))</f>
        <v/>
      </c>
      <c r="L602" s="0" t="str">
        <f aca="false">IF(A602="","",IF(AND(H602="Completed",I602=""),"No completion date",IF(AND(I602&lt;&gt;"",I602&lt;B602),"Completed before created","")))</f>
        <v/>
      </c>
      <c r="M602" s="0" t="str">
        <f aca="false">IF(A602="","",IF(K602="Duplicate","No","Yes"))</f>
        <v/>
      </c>
      <c r="N602" s="0" t="str">
        <f aca="false">IF(OR(A602="",H602&lt;&gt;"Completed",L602&lt;&gt;""),"",I602-B602)</f>
        <v/>
      </c>
      <c r="O602" s="0" t="str">
        <f aca="false">IF(A602="","",IFERROR(INDEX(Cleanup_Rules!$Q$6:$Q$8,MATCH(F602,Cleanup_Rules!$P$6:$P$8,0)),""))</f>
        <v/>
      </c>
      <c r="P602" s="0" t="str">
        <f aca="false">IF(OR(N602="",O602=""),"",IF(N602&lt;=O602,"Yes","No"))</f>
        <v/>
      </c>
      <c r="Q602" s="0" t="str">
        <f aca="false">IF(A602="","",MID(IF(NOT(EXACT(TRIM(Raw_Export!C602),D602))," · property","")&amp;IF(NOT(EXACT(TRIM(Raw_Export!E602),E602))," · category","")&amp;IF(NOT(EXACT(TRIM(Raw_Export!F602),F602))," · priority","")&amp;IF(NOT(EXACT(TRIM(Raw_Export!G602),G602))," · vendor","")&amp;IF(NOT(EXACT(TRIM(Raw_Export!H602),H602))," · status","")&amp;IF(ISTEXT(Raw_Export!J602)," · cost was text",""),4,200))</f>
        <v/>
      </c>
      <c r="R602" s="0" t="str">
        <f aca="false">IF(A602="","",IF(OR(LEN(Q602)&gt;0,K602&lt;&gt;"",L602&lt;&gt;""),1,0))</f>
        <v/>
      </c>
    </row>
    <row r="603" customFormat="false" ht="15" hidden="false" customHeight="false" outlineLevel="0" collapsed="false">
      <c r="A603" s="0" t="str">
        <f aca="false">IF(Raw_Export!A603="","",Raw_Export!A603)</f>
        <v/>
      </c>
      <c r="B603" s="35" t="str">
        <f aca="false">IF(A603="","",Raw_Export!B603)</f>
        <v/>
      </c>
      <c r="C603" s="36" t="str">
        <f aca="false">IF(A603="","",DATE(YEAR(B603),MONTH(B603),1))</f>
        <v/>
      </c>
      <c r="D603" s="0" t="str">
        <f aca="false">IF(A603="","",IFERROR(INDEX(Cleanup_Rules!$B$6:$B$60,MATCH(TRIM(LOWER(Raw_Export!C603)),Cleanup_Rules!$A$6:$A$60,0)),"UNMAPPED"))</f>
        <v/>
      </c>
      <c r="E603" s="0" t="str">
        <f aca="false">IF(A603="","",IFERROR(INDEX(Cleanup_Rules!$E$6:$E$60,MATCH(TRIM(LOWER(Raw_Export!E603)),Cleanup_Rules!$D$6:$D$60,0)),"UNMAPPED"))</f>
        <v/>
      </c>
      <c r="F603" s="0" t="str">
        <f aca="false">IF(A603="","",IFERROR(INDEX(Cleanup_Rules!$H$6:$H$60,MATCH(TRIM(LOWER(Raw_Export!F603)),Cleanup_Rules!$G$6:$G$60,0)),"UNMAPPED"))</f>
        <v/>
      </c>
      <c r="G603" s="0" t="str">
        <f aca="false">IF(A603="","",IFERROR(INDEX(Cleanup_Rules!$K$6:$K$60,MATCH(TRIM(LOWER(Raw_Export!G603)),Cleanup_Rules!$J$6:$J$60,0)),"UNMAPPED"))</f>
        <v/>
      </c>
      <c r="H603" s="0" t="str">
        <f aca="false">IF(A603="","",IFERROR(INDEX(Cleanup_Rules!$N$6:$N$60,MATCH(TRIM(LOWER(Raw_Export!H603)),Cleanup_Rules!$M$6:$M$60,0)),"UNMAPPED"))</f>
        <v/>
      </c>
      <c r="I603" s="35" t="str">
        <f aca="false">IF(OR(A603="",Raw_Export!I603=""),"",Raw_Export!I603)</f>
        <v/>
      </c>
      <c r="J603" s="37" t="str">
        <f aca="false">IF(A603="","",IF(Raw_Export!J603="",0,IF(ISNUMBER(Raw_Export!J603),Raw_Export!J603,VALUE(SUBSTITUTE(SUBSTITUTE(Raw_Export!J603,"$",""),",","")))))</f>
        <v/>
      </c>
      <c r="K603" s="0" t="str">
        <f aca="false">IF(A603="","",IF(COUNTIF($A$6:A603,A603)&gt;1,"Duplicate",""))</f>
        <v/>
      </c>
      <c r="L603" s="0" t="str">
        <f aca="false">IF(A603="","",IF(AND(H603="Completed",I603=""),"No completion date",IF(AND(I603&lt;&gt;"",I603&lt;B603),"Completed before created","")))</f>
        <v/>
      </c>
      <c r="M603" s="0" t="str">
        <f aca="false">IF(A603="","",IF(K603="Duplicate","No","Yes"))</f>
        <v/>
      </c>
      <c r="N603" s="0" t="str">
        <f aca="false">IF(OR(A603="",H603&lt;&gt;"Completed",L603&lt;&gt;""),"",I603-B603)</f>
        <v/>
      </c>
      <c r="O603" s="0" t="str">
        <f aca="false">IF(A603="","",IFERROR(INDEX(Cleanup_Rules!$Q$6:$Q$8,MATCH(F603,Cleanup_Rules!$P$6:$P$8,0)),""))</f>
        <v/>
      </c>
      <c r="P603" s="0" t="str">
        <f aca="false">IF(OR(N603="",O603=""),"",IF(N603&lt;=O603,"Yes","No"))</f>
        <v/>
      </c>
      <c r="Q603" s="0" t="str">
        <f aca="false">IF(A603="","",MID(IF(NOT(EXACT(TRIM(Raw_Export!C603),D603))," · property","")&amp;IF(NOT(EXACT(TRIM(Raw_Export!E603),E603))," · category","")&amp;IF(NOT(EXACT(TRIM(Raw_Export!F603),F603))," · priority","")&amp;IF(NOT(EXACT(TRIM(Raw_Export!G603),G603))," · vendor","")&amp;IF(NOT(EXACT(TRIM(Raw_Export!H603),H603))," · status","")&amp;IF(ISTEXT(Raw_Export!J603)," · cost was text",""),4,200))</f>
        <v/>
      </c>
      <c r="R603" s="0" t="str">
        <f aca="false">IF(A603="","",IF(OR(LEN(Q603)&gt;0,K603&lt;&gt;"",L603&lt;&gt;""),1,0))</f>
        <v/>
      </c>
    </row>
    <row r="604" customFormat="false" ht="15" hidden="false" customHeight="false" outlineLevel="0" collapsed="false">
      <c r="A604" s="0" t="str">
        <f aca="false">IF(Raw_Export!A604="","",Raw_Export!A604)</f>
        <v/>
      </c>
      <c r="B604" s="35" t="str">
        <f aca="false">IF(A604="","",Raw_Export!B604)</f>
        <v/>
      </c>
      <c r="C604" s="36" t="str">
        <f aca="false">IF(A604="","",DATE(YEAR(B604),MONTH(B604),1))</f>
        <v/>
      </c>
      <c r="D604" s="0" t="str">
        <f aca="false">IF(A604="","",IFERROR(INDEX(Cleanup_Rules!$B$6:$B$60,MATCH(TRIM(LOWER(Raw_Export!C604)),Cleanup_Rules!$A$6:$A$60,0)),"UNMAPPED"))</f>
        <v/>
      </c>
      <c r="E604" s="0" t="str">
        <f aca="false">IF(A604="","",IFERROR(INDEX(Cleanup_Rules!$E$6:$E$60,MATCH(TRIM(LOWER(Raw_Export!E604)),Cleanup_Rules!$D$6:$D$60,0)),"UNMAPPED"))</f>
        <v/>
      </c>
      <c r="F604" s="0" t="str">
        <f aca="false">IF(A604="","",IFERROR(INDEX(Cleanup_Rules!$H$6:$H$60,MATCH(TRIM(LOWER(Raw_Export!F604)),Cleanup_Rules!$G$6:$G$60,0)),"UNMAPPED"))</f>
        <v/>
      </c>
      <c r="G604" s="0" t="str">
        <f aca="false">IF(A604="","",IFERROR(INDEX(Cleanup_Rules!$K$6:$K$60,MATCH(TRIM(LOWER(Raw_Export!G604)),Cleanup_Rules!$J$6:$J$60,0)),"UNMAPPED"))</f>
        <v/>
      </c>
      <c r="H604" s="0" t="str">
        <f aca="false">IF(A604="","",IFERROR(INDEX(Cleanup_Rules!$N$6:$N$60,MATCH(TRIM(LOWER(Raw_Export!H604)),Cleanup_Rules!$M$6:$M$60,0)),"UNMAPPED"))</f>
        <v/>
      </c>
      <c r="I604" s="35" t="str">
        <f aca="false">IF(OR(A604="",Raw_Export!I604=""),"",Raw_Export!I604)</f>
        <v/>
      </c>
      <c r="J604" s="37" t="str">
        <f aca="false">IF(A604="","",IF(Raw_Export!J604="",0,IF(ISNUMBER(Raw_Export!J604),Raw_Export!J604,VALUE(SUBSTITUTE(SUBSTITUTE(Raw_Export!J604,"$",""),",","")))))</f>
        <v/>
      </c>
      <c r="K604" s="0" t="str">
        <f aca="false">IF(A604="","",IF(COUNTIF($A$6:A604,A604)&gt;1,"Duplicate",""))</f>
        <v/>
      </c>
      <c r="L604" s="0" t="str">
        <f aca="false">IF(A604="","",IF(AND(H604="Completed",I604=""),"No completion date",IF(AND(I604&lt;&gt;"",I604&lt;B604),"Completed before created","")))</f>
        <v/>
      </c>
      <c r="M604" s="0" t="str">
        <f aca="false">IF(A604="","",IF(K604="Duplicate","No","Yes"))</f>
        <v/>
      </c>
      <c r="N604" s="0" t="str">
        <f aca="false">IF(OR(A604="",H604&lt;&gt;"Completed",L604&lt;&gt;""),"",I604-B604)</f>
        <v/>
      </c>
      <c r="O604" s="0" t="str">
        <f aca="false">IF(A604="","",IFERROR(INDEX(Cleanup_Rules!$Q$6:$Q$8,MATCH(F604,Cleanup_Rules!$P$6:$P$8,0)),""))</f>
        <v/>
      </c>
      <c r="P604" s="0" t="str">
        <f aca="false">IF(OR(N604="",O604=""),"",IF(N604&lt;=O604,"Yes","No"))</f>
        <v/>
      </c>
      <c r="Q604" s="0" t="str">
        <f aca="false">IF(A604="","",MID(IF(NOT(EXACT(TRIM(Raw_Export!C604),D604))," · property","")&amp;IF(NOT(EXACT(TRIM(Raw_Export!E604),E604))," · category","")&amp;IF(NOT(EXACT(TRIM(Raw_Export!F604),F604))," · priority","")&amp;IF(NOT(EXACT(TRIM(Raw_Export!G604),G604))," · vendor","")&amp;IF(NOT(EXACT(TRIM(Raw_Export!H604),H604))," · status","")&amp;IF(ISTEXT(Raw_Export!J604)," · cost was text",""),4,200))</f>
        <v/>
      </c>
      <c r="R604" s="0" t="str">
        <f aca="false">IF(A604="","",IF(OR(LEN(Q604)&gt;0,K604&lt;&gt;"",L604&lt;&gt;""),1,0))</f>
        <v/>
      </c>
    </row>
    <row r="605" customFormat="false" ht="15" hidden="false" customHeight="false" outlineLevel="0" collapsed="false">
      <c r="A605" s="0" t="str">
        <f aca="false">IF(Raw_Export!A605="","",Raw_Export!A605)</f>
        <v/>
      </c>
      <c r="B605" s="35" t="str">
        <f aca="false">IF(A605="","",Raw_Export!B605)</f>
        <v/>
      </c>
      <c r="C605" s="36" t="str">
        <f aca="false">IF(A605="","",DATE(YEAR(B605),MONTH(B605),1))</f>
        <v/>
      </c>
      <c r="D605" s="0" t="str">
        <f aca="false">IF(A605="","",IFERROR(INDEX(Cleanup_Rules!$B$6:$B$60,MATCH(TRIM(LOWER(Raw_Export!C605)),Cleanup_Rules!$A$6:$A$60,0)),"UNMAPPED"))</f>
        <v/>
      </c>
      <c r="E605" s="0" t="str">
        <f aca="false">IF(A605="","",IFERROR(INDEX(Cleanup_Rules!$E$6:$E$60,MATCH(TRIM(LOWER(Raw_Export!E605)),Cleanup_Rules!$D$6:$D$60,0)),"UNMAPPED"))</f>
        <v/>
      </c>
      <c r="F605" s="0" t="str">
        <f aca="false">IF(A605="","",IFERROR(INDEX(Cleanup_Rules!$H$6:$H$60,MATCH(TRIM(LOWER(Raw_Export!F605)),Cleanup_Rules!$G$6:$G$60,0)),"UNMAPPED"))</f>
        <v/>
      </c>
      <c r="G605" s="0" t="str">
        <f aca="false">IF(A605="","",IFERROR(INDEX(Cleanup_Rules!$K$6:$K$60,MATCH(TRIM(LOWER(Raw_Export!G605)),Cleanup_Rules!$J$6:$J$60,0)),"UNMAPPED"))</f>
        <v/>
      </c>
      <c r="H605" s="0" t="str">
        <f aca="false">IF(A605="","",IFERROR(INDEX(Cleanup_Rules!$N$6:$N$60,MATCH(TRIM(LOWER(Raw_Export!H605)),Cleanup_Rules!$M$6:$M$60,0)),"UNMAPPED"))</f>
        <v/>
      </c>
      <c r="I605" s="35" t="str">
        <f aca="false">IF(OR(A605="",Raw_Export!I605=""),"",Raw_Export!I605)</f>
        <v/>
      </c>
      <c r="J605" s="37" t="str">
        <f aca="false">IF(A605="","",IF(Raw_Export!J605="",0,IF(ISNUMBER(Raw_Export!J605),Raw_Export!J605,VALUE(SUBSTITUTE(SUBSTITUTE(Raw_Export!J605,"$",""),",","")))))</f>
        <v/>
      </c>
      <c r="K605" s="0" t="str">
        <f aca="false">IF(A605="","",IF(COUNTIF($A$6:A605,A605)&gt;1,"Duplicate",""))</f>
        <v/>
      </c>
      <c r="L605" s="0" t="str">
        <f aca="false">IF(A605="","",IF(AND(H605="Completed",I605=""),"No completion date",IF(AND(I605&lt;&gt;"",I605&lt;B605),"Completed before created","")))</f>
        <v/>
      </c>
      <c r="M605" s="0" t="str">
        <f aca="false">IF(A605="","",IF(K605="Duplicate","No","Yes"))</f>
        <v/>
      </c>
      <c r="N605" s="0" t="str">
        <f aca="false">IF(OR(A605="",H605&lt;&gt;"Completed",L605&lt;&gt;""),"",I605-B605)</f>
        <v/>
      </c>
      <c r="O605" s="0" t="str">
        <f aca="false">IF(A605="","",IFERROR(INDEX(Cleanup_Rules!$Q$6:$Q$8,MATCH(F605,Cleanup_Rules!$P$6:$P$8,0)),""))</f>
        <v/>
      </c>
      <c r="P605" s="0" t="str">
        <f aca="false">IF(OR(N605="",O605=""),"",IF(N605&lt;=O605,"Yes","No"))</f>
        <v/>
      </c>
      <c r="Q605" s="0" t="str">
        <f aca="false">IF(A605="","",MID(IF(NOT(EXACT(TRIM(Raw_Export!C605),D605))," · property","")&amp;IF(NOT(EXACT(TRIM(Raw_Export!E605),E605))," · category","")&amp;IF(NOT(EXACT(TRIM(Raw_Export!F605),F605))," · priority","")&amp;IF(NOT(EXACT(TRIM(Raw_Export!G605),G605))," · vendor","")&amp;IF(NOT(EXACT(TRIM(Raw_Export!H605),H605))," · status","")&amp;IF(ISTEXT(Raw_Export!J605)," · cost was text",""),4,200))</f>
        <v/>
      </c>
      <c r="R605" s="0" t="str">
        <f aca="false">IF(A605="","",IF(OR(LEN(Q605)&gt;0,K605&lt;&gt;"",L605&lt;&gt;""),1,0))</f>
        <v/>
      </c>
    </row>
    <row r="606" customFormat="false" ht="15" hidden="false" customHeight="false" outlineLevel="0" collapsed="false">
      <c r="A606" s="0" t="str">
        <f aca="false">IF(Raw_Export!A606="","",Raw_Export!A606)</f>
        <v/>
      </c>
      <c r="B606" s="35" t="str">
        <f aca="false">IF(A606="","",Raw_Export!B606)</f>
        <v/>
      </c>
      <c r="C606" s="36" t="str">
        <f aca="false">IF(A606="","",DATE(YEAR(B606),MONTH(B606),1))</f>
        <v/>
      </c>
      <c r="D606" s="0" t="str">
        <f aca="false">IF(A606="","",IFERROR(INDEX(Cleanup_Rules!$B$6:$B$60,MATCH(TRIM(LOWER(Raw_Export!C606)),Cleanup_Rules!$A$6:$A$60,0)),"UNMAPPED"))</f>
        <v/>
      </c>
      <c r="E606" s="0" t="str">
        <f aca="false">IF(A606="","",IFERROR(INDEX(Cleanup_Rules!$E$6:$E$60,MATCH(TRIM(LOWER(Raw_Export!E606)),Cleanup_Rules!$D$6:$D$60,0)),"UNMAPPED"))</f>
        <v/>
      </c>
      <c r="F606" s="0" t="str">
        <f aca="false">IF(A606="","",IFERROR(INDEX(Cleanup_Rules!$H$6:$H$60,MATCH(TRIM(LOWER(Raw_Export!F606)),Cleanup_Rules!$G$6:$G$60,0)),"UNMAPPED"))</f>
        <v/>
      </c>
      <c r="G606" s="0" t="str">
        <f aca="false">IF(A606="","",IFERROR(INDEX(Cleanup_Rules!$K$6:$K$60,MATCH(TRIM(LOWER(Raw_Export!G606)),Cleanup_Rules!$J$6:$J$60,0)),"UNMAPPED"))</f>
        <v/>
      </c>
      <c r="H606" s="0" t="str">
        <f aca="false">IF(A606="","",IFERROR(INDEX(Cleanup_Rules!$N$6:$N$60,MATCH(TRIM(LOWER(Raw_Export!H606)),Cleanup_Rules!$M$6:$M$60,0)),"UNMAPPED"))</f>
        <v/>
      </c>
      <c r="I606" s="35" t="str">
        <f aca="false">IF(OR(A606="",Raw_Export!I606=""),"",Raw_Export!I606)</f>
        <v/>
      </c>
      <c r="J606" s="37" t="str">
        <f aca="false">IF(A606="","",IF(Raw_Export!J606="",0,IF(ISNUMBER(Raw_Export!J606),Raw_Export!J606,VALUE(SUBSTITUTE(SUBSTITUTE(Raw_Export!J606,"$",""),",","")))))</f>
        <v/>
      </c>
      <c r="K606" s="0" t="str">
        <f aca="false">IF(A606="","",IF(COUNTIF($A$6:A606,A606)&gt;1,"Duplicate",""))</f>
        <v/>
      </c>
      <c r="L606" s="0" t="str">
        <f aca="false">IF(A606="","",IF(AND(H606="Completed",I606=""),"No completion date",IF(AND(I606&lt;&gt;"",I606&lt;B606),"Completed before created","")))</f>
        <v/>
      </c>
      <c r="M606" s="0" t="str">
        <f aca="false">IF(A606="","",IF(K606="Duplicate","No","Yes"))</f>
        <v/>
      </c>
      <c r="N606" s="0" t="str">
        <f aca="false">IF(OR(A606="",H606&lt;&gt;"Completed",L606&lt;&gt;""),"",I606-B606)</f>
        <v/>
      </c>
      <c r="O606" s="0" t="str">
        <f aca="false">IF(A606="","",IFERROR(INDEX(Cleanup_Rules!$Q$6:$Q$8,MATCH(F606,Cleanup_Rules!$P$6:$P$8,0)),""))</f>
        <v/>
      </c>
      <c r="P606" s="0" t="str">
        <f aca="false">IF(OR(N606="",O606=""),"",IF(N606&lt;=O606,"Yes","No"))</f>
        <v/>
      </c>
      <c r="Q606" s="0" t="str">
        <f aca="false">IF(A606="","",MID(IF(NOT(EXACT(TRIM(Raw_Export!C606),D606))," · property","")&amp;IF(NOT(EXACT(TRIM(Raw_Export!E606),E606))," · category","")&amp;IF(NOT(EXACT(TRIM(Raw_Export!F606),F606))," · priority","")&amp;IF(NOT(EXACT(TRIM(Raw_Export!G606),G606))," · vendor","")&amp;IF(NOT(EXACT(TRIM(Raw_Export!H606),H606))," · status","")&amp;IF(ISTEXT(Raw_Export!J606)," · cost was text",""),4,200))</f>
        <v/>
      </c>
      <c r="R606" s="0" t="str">
        <f aca="false">IF(A606="","",IF(OR(LEN(Q606)&gt;0,K606&lt;&gt;"",L606&lt;&gt;""),1,0))</f>
        <v/>
      </c>
    </row>
    <row r="607" customFormat="false" ht="15" hidden="false" customHeight="false" outlineLevel="0" collapsed="false">
      <c r="A607" s="0" t="str">
        <f aca="false">IF(Raw_Export!A607="","",Raw_Export!A607)</f>
        <v/>
      </c>
      <c r="B607" s="35" t="str">
        <f aca="false">IF(A607="","",Raw_Export!B607)</f>
        <v/>
      </c>
      <c r="C607" s="36" t="str">
        <f aca="false">IF(A607="","",DATE(YEAR(B607),MONTH(B607),1))</f>
        <v/>
      </c>
      <c r="D607" s="0" t="str">
        <f aca="false">IF(A607="","",IFERROR(INDEX(Cleanup_Rules!$B$6:$B$60,MATCH(TRIM(LOWER(Raw_Export!C607)),Cleanup_Rules!$A$6:$A$60,0)),"UNMAPPED"))</f>
        <v/>
      </c>
      <c r="E607" s="0" t="str">
        <f aca="false">IF(A607="","",IFERROR(INDEX(Cleanup_Rules!$E$6:$E$60,MATCH(TRIM(LOWER(Raw_Export!E607)),Cleanup_Rules!$D$6:$D$60,0)),"UNMAPPED"))</f>
        <v/>
      </c>
      <c r="F607" s="0" t="str">
        <f aca="false">IF(A607="","",IFERROR(INDEX(Cleanup_Rules!$H$6:$H$60,MATCH(TRIM(LOWER(Raw_Export!F607)),Cleanup_Rules!$G$6:$G$60,0)),"UNMAPPED"))</f>
        <v/>
      </c>
      <c r="G607" s="0" t="str">
        <f aca="false">IF(A607="","",IFERROR(INDEX(Cleanup_Rules!$K$6:$K$60,MATCH(TRIM(LOWER(Raw_Export!G607)),Cleanup_Rules!$J$6:$J$60,0)),"UNMAPPED"))</f>
        <v/>
      </c>
      <c r="H607" s="0" t="str">
        <f aca="false">IF(A607="","",IFERROR(INDEX(Cleanup_Rules!$N$6:$N$60,MATCH(TRIM(LOWER(Raw_Export!H607)),Cleanup_Rules!$M$6:$M$60,0)),"UNMAPPED"))</f>
        <v/>
      </c>
      <c r="I607" s="35" t="str">
        <f aca="false">IF(OR(A607="",Raw_Export!I607=""),"",Raw_Export!I607)</f>
        <v/>
      </c>
      <c r="J607" s="37" t="str">
        <f aca="false">IF(A607="","",IF(Raw_Export!J607="",0,IF(ISNUMBER(Raw_Export!J607),Raw_Export!J607,VALUE(SUBSTITUTE(SUBSTITUTE(Raw_Export!J607,"$",""),",","")))))</f>
        <v/>
      </c>
      <c r="K607" s="0" t="str">
        <f aca="false">IF(A607="","",IF(COUNTIF($A$6:A607,A607)&gt;1,"Duplicate",""))</f>
        <v/>
      </c>
      <c r="L607" s="0" t="str">
        <f aca="false">IF(A607="","",IF(AND(H607="Completed",I607=""),"No completion date",IF(AND(I607&lt;&gt;"",I607&lt;B607),"Completed before created","")))</f>
        <v/>
      </c>
      <c r="M607" s="0" t="str">
        <f aca="false">IF(A607="","",IF(K607="Duplicate","No","Yes"))</f>
        <v/>
      </c>
      <c r="N607" s="0" t="str">
        <f aca="false">IF(OR(A607="",H607&lt;&gt;"Completed",L607&lt;&gt;""),"",I607-B607)</f>
        <v/>
      </c>
      <c r="O607" s="0" t="str">
        <f aca="false">IF(A607="","",IFERROR(INDEX(Cleanup_Rules!$Q$6:$Q$8,MATCH(F607,Cleanup_Rules!$P$6:$P$8,0)),""))</f>
        <v/>
      </c>
      <c r="P607" s="0" t="str">
        <f aca="false">IF(OR(N607="",O607=""),"",IF(N607&lt;=O607,"Yes","No"))</f>
        <v/>
      </c>
      <c r="Q607" s="0" t="str">
        <f aca="false">IF(A607="","",MID(IF(NOT(EXACT(TRIM(Raw_Export!C607),D607))," · property","")&amp;IF(NOT(EXACT(TRIM(Raw_Export!E607),E607))," · category","")&amp;IF(NOT(EXACT(TRIM(Raw_Export!F607),F607))," · priority","")&amp;IF(NOT(EXACT(TRIM(Raw_Export!G607),G607))," · vendor","")&amp;IF(NOT(EXACT(TRIM(Raw_Export!H607),H607))," · status","")&amp;IF(ISTEXT(Raw_Export!J607)," · cost was text",""),4,200))</f>
        <v/>
      </c>
      <c r="R607" s="0" t="str">
        <f aca="false">IF(A607="","",IF(OR(LEN(Q607)&gt;0,K607&lt;&gt;"",L607&lt;&gt;""),1,0))</f>
        <v/>
      </c>
    </row>
    <row r="608" customFormat="false" ht="15" hidden="false" customHeight="false" outlineLevel="0" collapsed="false">
      <c r="A608" s="0" t="str">
        <f aca="false">IF(Raw_Export!A608="","",Raw_Export!A608)</f>
        <v/>
      </c>
      <c r="B608" s="35" t="str">
        <f aca="false">IF(A608="","",Raw_Export!B608)</f>
        <v/>
      </c>
      <c r="C608" s="36" t="str">
        <f aca="false">IF(A608="","",DATE(YEAR(B608),MONTH(B608),1))</f>
        <v/>
      </c>
      <c r="D608" s="0" t="str">
        <f aca="false">IF(A608="","",IFERROR(INDEX(Cleanup_Rules!$B$6:$B$60,MATCH(TRIM(LOWER(Raw_Export!C608)),Cleanup_Rules!$A$6:$A$60,0)),"UNMAPPED"))</f>
        <v/>
      </c>
      <c r="E608" s="0" t="str">
        <f aca="false">IF(A608="","",IFERROR(INDEX(Cleanup_Rules!$E$6:$E$60,MATCH(TRIM(LOWER(Raw_Export!E608)),Cleanup_Rules!$D$6:$D$60,0)),"UNMAPPED"))</f>
        <v/>
      </c>
      <c r="F608" s="0" t="str">
        <f aca="false">IF(A608="","",IFERROR(INDEX(Cleanup_Rules!$H$6:$H$60,MATCH(TRIM(LOWER(Raw_Export!F608)),Cleanup_Rules!$G$6:$G$60,0)),"UNMAPPED"))</f>
        <v/>
      </c>
      <c r="G608" s="0" t="str">
        <f aca="false">IF(A608="","",IFERROR(INDEX(Cleanup_Rules!$K$6:$K$60,MATCH(TRIM(LOWER(Raw_Export!G608)),Cleanup_Rules!$J$6:$J$60,0)),"UNMAPPED"))</f>
        <v/>
      </c>
      <c r="H608" s="0" t="str">
        <f aca="false">IF(A608="","",IFERROR(INDEX(Cleanup_Rules!$N$6:$N$60,MATCH(TRIM(LOWER(Raw_Export!H608)),Cleanup_Rules!$M$6:$M$60,0)),"UNMAPPED"))</f>
        <v/>
      </c>
      <c r="I608" s="35" t="str">
        <f aca="false">IF(OR(A608="",Raw_Export!I608=""),"",Raw_Export!I608)</f>
        <v/>
      </c>
      <c r="J608" s="37" t="str">
        <f aca="false">IF(A608="","",IF(Raw_Export!J608="",0,IF(ISNUMBER(Raw_Export!J608),Raw_Export!J608,VALUE(SUBSTITUTE(SUBSTITUTE(Raw_Export!J608,"$",""),",","")))))</f>
        <v/>
      </c>
      <c r="K608" s="0" t="str">
        <f aca="false">IF(A608="","",IF(COUNTIF($A$6:A608,A608)&gt;1,"Duplicate",""))</f>
        <v/>
      </c>
      <c r="L608" s="0" t="str">
        <f aca="false">IF(A608="","",IF(AND(H608="Completed",I608=""),"No completion date",IF(AND(I608&lt;&gt;"",I608&lt;B608),"Completed before created","")))</f>
        <v/>
      </c>
      <c r="M608" s="0" t="str">
        <f aca="false">IF(A608="","",IF(K608="Duplicate","No","Yes"))</f>
        <v/>
      </c>
      <c r="N608" s="0" t="str">
        <f aca="false">IF(OR(A608="",H608&lt;&gt;"Completed",L608&lt;&gt;""),"",I608-B608)</f>
        <v/>
      </c>
      <c r="O608" s="0" t="str">
        <f aca="false">IF(A608="","",IFERROR(INDEX(Cleanup_Rules!$Q$6:$Q$8,MATCH(F608,Cleanup_Rules!$P$6:$P$8,0)),""))</f>
        <v/>
      </c>
      <c r="P608" s="0" t="str">
        <f aca="false">IF(OR(N608="",O608=""),"",IF(N608&lt;=O608,"Yes","No"))</f>
        <v/>
      </c>
      <c r="Q608" s="0" t="str">
        <f aca="false">IF(A608="","",MID(IF(NOT(EXACT(TRIM(Raw_Export!C608),D608))," · property","")&amp;IF(NOT(EXACT(TRIM(Raw_Export!E608),E608))," · category","")&amp;IF(NOT(EXACT(TRIM(Raw_Export!F608),F608))," · priority","")&amp;IF(NOT(EXACT(TRIM(Raw_Export!G608),G608))," · vendor","")&amp;IF(NOT(EXACT(TRIM(Raw_Export!H608),H608))," · status","")&amp;IF(ISTEXT(Raw_Export!J608)," · cost was text",""),4,200))</f>
        <v/>
      </c>
      <c r="R608" s="0" t="str">
        <f aca="false">IF(A608="","",IF(OR(LEN(Q608)&gt;0,K608&lt;&gt;"",L608&lt;&gt;""),1,0))</f>
        <v/>
      </c>
    </row>
    <row r="609" customFormat="false" ht="15" hidden="false" customHeight="false" outlineLevel="0" collapsed="false">
      <c r="A609" s="0" t="str">
        <f aca="false">IF(Raw_Export!A609="","",Raw_Export!A609)</f>
        <v/>
      </c>
      <c r="B609" s="35" t="str">
        <f aca="false">IF(A609="","",Raw_Export!B609)</f>
        <v/>
      </c>
      <c r="C609" s="36" t="str">
        <f aca="false">IF(A609="","",DATE(YEAR(B609),MONTH(B609),1))</f>
        <v/>
      </c>
      <c r="D609" s="0" t="str">
        <f aca="false">IF(A609="","",IFERROR(INDEX(Cleanup_Rules!$B$6:$B$60,MATCH(TRIM(LOWER(Raw_Export!C609)),Cleanup_Rules!$A$6:$A$60,0)),"UNMAPPED"))</f>
        <v/>
      </c>
      <c r="E609" s="0" t="str">
        <f aca="false">IF(A609="","",IFERROR(INDEX(Cleanup_Rules!$E$6:$E$60,MATCH(TRIM(LOWER(Raw_Export!E609)),Cleanup_Rules!$D$6:$D$60,0)),"UNMAPPED"))</f>
        <v/>
      </c>
      <c r="F609" s="0" t="str">
        <f aca="false">IF(A609="","",IFERROR(INDEX(Cleanup_Rules!$H$6:$H$60,MATCH(TRIM(LOWER(Raw_Export!F609)),Cleanup_Rules!$G$6:$G$60,0)),"UNMAPPED"))</f>
        <v/>
      </c>
      <c r="G609" s="0" t="str">
        <f aca="false">IF(A609="","",IFERROR(INDEX(Cleanup_Rules!$K$6:$K$60,MATCH(TRIM(LOWER(Raw_Export!G609)),Cleanup_Rules!$J$6:$J$60,0)),"UNMAPPED"))</f>
        <v/>
      </c>
      <c r="H609" s="0" t="str">
        <f aca="false">IF(A609="","",IFERROR(INDEX(Cleanup_Rules!$N$6:$N$60,MATCH(TRIM(LOWER(Raw_Export!H609)),Cleanup_Rules!$M$6:$M$60,0)),"UNMAPPED"))</f>
        <v/>
      </c>
      <c r="I609" s="35" t="str">
        <f aca="false">IF(OR(A609="",Raw_Export!I609=""),"",Raw_Export!I609)</f>
        <v/>
      </c>
      <c r="J609" s="37" t="str">
        <f aca="false">IF(A609="","",IF(Raw_Export!J609="",0,IF(ISNUMBER(Raw_Export!J609),Raw_Export!J609,VALUE(SUBSTITUTE(SUBSTITUTE(Raw_Export!J609,"$",""),",","")))))</f>
        <v/>
      </c>
      <c r="K609" s="0" t="str">
        <f aca="false">IF(A609="","",IF(COUNTIF($A$6:A609,A609)&gt;1,"Duplicate",""))</f>
        <v/>
      </c>
      <c r="L609" s="0" t="str">
        <f aca="false">IF(A609="","",IF(AND(H609="Completed",I609=""),"No completion date",IF(AND(I609&lt;&gt;"",I609&lt;B609),"Completed before created","")))</f>
        <v/>
      </c>
      <c r="M609" s="0" t="str">
        <f aca="false">IF(A609="","",IF(K609="Duplicate","No","Yes"))</f>
        <v/>
      </c>
      <c r="N609" s="0" t="str">
        <f aca="false">IF(OR(A609="",H609&lt;&gt;"Completed",L609&lt;&gt;""),"",I609-B609)</f>
        <v/>
      </c>
      <c r="O609" s="0" t="str">
        <f aca="false">IF(A609="","",IFERROR(INDEX(Cleanup_Rules!$Q$6:$Q$8,MATCH(F609,Cleanup_Rules!$P$6:$P$8,0)),""))</f>
        <v/>
      </c>
      <c r="P609" s="0" t="str">
        <f aca="false">IF(OR(N609="",O609=""),"",IF(N609&lt;=O609,"Yes","No"))</f>
        <v/>
      </c>
      <c r="Q609" s="0" t="str">
        <f aca="false">IF(A609="","",MID(IF(NOT(EXACT(TRIM(Raw_Export!C609),D609))," · property","")&amp;IF(NOT(EXACT(TRIM(Raw_Export!E609),E609))," · category","")&amp;IF(NOT(EXACT(TRIM(Raw_Export!F609),F609))," · priority","")&amp;IF(NOT(EXACT(TRIM(Raw_Export!G609),G609))," · vendor","")&amp;IF(NOT(EXACT(TRIM(Raw_Export!H609),H609))," · status","")&amp;IF(ISTEXT(Raw_Export!J609)," · cost was text",""),4,200))</f>
        <v/>
      </c>
      <c r="R609" s="0" t="str">
        <f aca="false">IF(A609="","",IF(OR(LEN(Q609)&gt;0,K609&lt;&gt;"",L609&lt;&gt;""),1,0))</f>
        <v/>
      </c>
    </row>
    <row r="610" customFormat="false" ht="15" hidden="false" customHeight="false" outlineLevel="0" collapsed="false">
      <c r="A610" s="0" t="str">
        <f aca="false">IF(Raw_Export!A610="","",Raw_Export!A610)</f>
        <v/>
      </c>
      <c r="B610" s="35" t="str">
        <f aca="false">IF(A610="","",Raw_Export!B610)</f>
        <v/>
      </c>
      <c r="C610" s="36" t="str">
        <f aca="false">IF(A610="","",DATE(YEAR(B610),MONTH(B610),1))</f>
        <v/>
      </c>
      <c r="D610" s="0" t="str">
        <f aca="false">IF(A610="","",IFERROR(INDEX(Cleanup_Rules!$B$6:$B$60,MATCH(TRIM(LOWER(Raw_Export!C610)),Cleanup_Rules!$A$6:$A$60,0)),"UNMAPPED"))</f>
        <v/>
      </c>
      <c r="E610" s="0" t="str">
        <f aca="false">IF(A610="","",IFERROR(INDEX(Cleanup_Rules!$E$6:$E$60,MATCH(TRIM(LOWER(Raw_Export!E610)),Cleanup_Rules!$D$6:$D$60,0)),"UNMAPPED"))</f>
        <v/>
      </c>
      <c r="F610" s="0" t="str">
        <f aca="false">IF(A610="","",IFERROR(INDEX(Cleanup_Rules!$H$6:$H$60,MATCH(TRIM(LOWER(Raw_Export!F610)),Cleanup_Rules!$G$6:$G$60,0)),"UNMAPPED"))</f>
        <v/>
      </c>
      <c r="G610" s="0" t="str">
        <f aca="false">IF(A610="","",IFERROR(INDEX(Cleanup_Rules!$K$6:$K$60,MATCH(TRIM(LOWER(Raw_Export!G610)),Cleanup_Rules!$J$6:$J$60,0)),"UNMAPPED"))</f>
        <v/>
      </c>
      <c r="H610" s="0" t="str">
        <f aca="false">IF(A610="","",IFERROR(INDEX(Cleanup_Rules!$N$6:$N$60,MATCH(TRIM(LOWER(Raw_Export!H610)),Cleanup_Rules!$M$6:$M$60,0)),"UNMAPPED"))</f>
        <v/>
      </c>
      <c r="I610" s="35" t="str">
        <f aca="false">IF(OR(A610="",Raw_Export!I610=""),"",Raw_Export!I610)</f>
        <v/>
      </c>
      <c r="J610" s="37" t="str">
        <f aca="false">IF(A610="","",IF(Raw_Export!J610="",0,IF(ISNUMBER(Raw_Export!J610),Raw_Export!J610,VALUE(SUBSTITUTE(SUBSTITUTE(Raw_Export!J610,"$",""),",","")))))</f>
        <v/>
      </c>
      <c r="K610" s="0" t="str">
        <f aca="false">IF(A610="","",IF(COUNTIF($A$6:A610,A610)&gt;1,"Duplicate",""))</f>
        <v/>
      </c>
      <c r="L610" s="0" t="str">
        <f aca="false">IF(A610="","",IF(AND(H610="Completed",I610=""),"No completion date",IF(AND(I610&lt;&gt;"",I610&lt;B610),"Completed before created","")))</f>
        <v/>
      </c>
      <c r="M610" s="0" t="str">
        <f aca="false">IF(A610="","",IF(K610="Duplicate","No","Yes"))</f>
        <v/>
      </c>
      <c r="N610" s="0" t="str">
        <f aca="false">IF(OR(A610="",H610&lt;&gt;"Completed",L610&lt;&gt;""),"",I610-B610)</f>
        <v/>
      </c>
      <c r="O610" s="0" t="str">
        <f aca="false">IF(A610="","",IFERROR(INDEX(Cleanup_Rules!$Q$6:$Q$8,MATCH(F610,Cleanup_Rules!$P$6:$P$8,0)),""))</f>
        <v/>
      </c>
      <c r="P610" s="0" t="str">
        <f aca="false">IF(OR(N610="",O610=""),"",IF(N610&lt;=O610,"Yes","No"))</f>
        <v/>
      </c>
      <c r="Q610" s="0" t="str">
        <f aca="false">IF(A610="","",MID(IF(NOT(EXACT(TRIM(Raw_Export!C610),D610))," · property","")&amp;IF(NOT(EXACT(TRIM(Raw_Export!E610),E610))," · category","")&amp;IF(NOT(EXACT(TRIM(Raw_Export!F610),F610))," · priority","")&amp;IF(NOT(EXACT(TRIM(Raw_Export!G610),G610))," · vendor","")&amp;IF(NOT(EXACT(TRIM(Raw_Export!H610),H610))," · status","")&amp;IF(ISTEXT(Raw_Export!J610)," · cost was text",""),4,200))</f>
        <v/>
      </c>
      <c r="R610" s="0" t="str">
        <f aca="false">IF(A610="","",IF(OR(LEN(Q610)&gt;0,K610&lt;&gt;"",L610&lt;&gt;""),1,0))</f>
        <v/>
      </c>
    </row>
    <row r="611" customFormat="false" ht="15" hidden="false" customHeight="false" outlineLevel="0" collapsed="false">
      <c r="A611" s="0" t="str">
        <f aca="false">IF(Raw_Export!A611="","",Raw_Export!A611)</f>
        <v/>
      </c>
      <c r="B611" s="35" t="str">
        <f aca="false">IF(A611="","",Raw_Export!B611)</f>
        <v/>
      </c>
      <c r="C611" s="36" t="str">
        <f aca="false">IF(A611="","",DATE(YEAR(B611),MONTH(B611),1))</f>
        <v/>
      </c>
      <c r="D611" s="0" t="str">
        <f aca="false">IF(A611="","",IFERROR(INDEX(Cleanup_Rules!$B$6:$B$60,MATCH(TRIM(LOWER(Raw_Export!C611)),Cleanup_Rules!$A$6:$A$60,0)),"UNMAPPED"))</f>
        <v/>
      </c>
      <c r="E611" s="0" t="str">
        <f aca="false">IF(A611="","",IFERROR(INDEX(Cleanup_Rules!$E$6:$E$60,MATCH(TRIM(LOWER(Raw_Export!E611)),Cleanup_Rules!$D$6:$D$60,0)),"UNMAPPED"))</f>
        <v/>
      </c>
      <c r="F611" s="0" t="str">
        <f aca="false">IF(A611="","",IFERROR(INDEX(Cleanup_Rules!$H$6:$H$60,MATCH(TRIM(LOWER(Raw_Export!F611)),Cleanup_Rules!$G$6:$G$60,0)),"UNMAPPED"))</f>
        <v/>
      </c>
      <c r="G611" s="0" t="str">
        <f aca="false">IF(A611="","",IFERROR(INDEX(Cleanup_Rules!$K$6:$K$60,MATCH(TRIM(LOWER(Raw_Export!G611)),Cleanup_Rules!$J$6:$J$60,0)),"UNMAPPED"))</f>
        <v/>
      </c>
      <c r="H611" s="0" t="str">
        <f aca="false">IF(A611="","",IFERROR(INDEX(Cleanup_Rules!$N$6:$N$60,MATCH(TRIM(LOWER(Raw_Export!H611)),Cleanup_Rules!$M$6:$M$60,0)),"UNMAPPED"))</f>
        <v/>
      </c>
      <c r="I611" s="35" t="str">
        <f aca="false">IF(OR(A611="",Raw_Export!I611=""),"",Raw_Export!I611)</f>
        <v/>
      </c>
      <c r="J611" s="37" t="str">
        <f aca="false">IF(A611="","",IF(Raw_Export!J611="",0,IF(ISNUMBER(Raw_Export!J611),Raw_Export!J611,VALUE(SUBSTITUTE(SUBSTITUTE(Raw_Export!J611,"$",""),",","")))))</f>
        <v/>
      </c>
      <c r="K611" s="0" t="str">
        <f aca="false">IF(A611="","",IF(COUNTIF($A$6:A611,A611)&gt;1,"Duplicate",""))</f>
        <v/>
      </c>
      <c r="L611" s="0" t="str">
        <f aca="false">IF(A611="","",IF(AND(H611="Completed",I611=""),"No completion date",IF(AND(I611&lt;&gt;"",I611&lt;B611),"Completed before created","")))</f>
        <v/>
      </c>
      <c r="M611" s="0" t="str">
        <f aca="false">IF(A611="","",IF(K611="Duplicate","No","Yes"))</f>
        <v/>
      </c>
      <c r="N611" s="0" t="str">
        <f aca="false">IF(OR(A611="",H611&lt;&gt;"Completed",L611&lt;&gt;""),"",I611-B611)</f>
        <v/>
      </c>
      <c r="O611" s="0" t="str">
        <f aca="false">IF(A611="","",IFERROR(INDEX(Cleanup_Rules!$Q$6:$Q$8,MATCH(F611,Cleanup_Rules!$P$6:$P$8,0)),""))</f>
        <v/>
      </c>
      <c r="P611" s="0" t="str">
        <f aca="false">IF(OR(N611="",O611=""),"",IF(N611&lt;=O611,"Yes","No"))</f>
        <v/>
      </c>
      <c r="Q611" s="0" t="str">
        <f aca="false">IF(A611="","",MID(IF(NOT(EXACT(TRIM(Raw_Export!C611),D611))," · property","")&amp;IF(NOT(EXACT(TRIM(Raw_Export!E611),E611))," · category","")&amp;IF(NOT(EXACT(TRIM(Raw_Export!F611),F611))," · priority","")&amp;IF(NOT(EXACT(TRIM(Raw_Export!G611),G611))," · vendor","")&amp;IF(NOT(EXACT(TRIM(Raw_Export!H611),H611))," · status","")&amp;IF(ISTEXT(Raw_Export!J611)," · cost was text",""),4,200))</f>
        <v/>
      </c>
      <c r="R611" s="0" t="str">
        <f aca="false">IF(A611="","",IF(OR(LEN(Q611)&gt;0,K611&lt;&gt;"",L611&lt;&gt;""),1,0))</f>
        <v/>
      </c>
    </row>
    <row r="612" customFormat="false" ht="15" hidden="false" customHeight="false" outlineLevel="0" collapsed="false">
      <c r="A612" s="0" t="str">
        <f aca="false">IF(Raw_Export!A612="","",Raw_Export!A612)</f>
        <v/>
      </c>
      <c r="B612" s="35" t="str">
        <f aca="false">IF(A612="","",Raw_Export!B612)</f>
        <v/>
      </c>
      <c r="C612" s="36" t="str">
        <f aca="false">IF(A612="","",DATE(YEAR(B612),MONTH(B612),1))</f>
        <v/>
      </c>
      <c r="D612" s="0" t="str">
        <f aca="false">IF(A612="","",IFERROR(INDEX(Cleanup_Rules!$B$6:$B$60,MATCH(TRIM(LOWER(Raw_Export!C612)),Cleanup_Rules!$A$6:$A$60,0)),"UNMAPPED"))</f>
        <v/>
      </c>
      <c r="E612" s="0" t="str">
        <f aca="false">IF(A612="","",IFERROR(INDEX(Cleanup_Rules!$E$6:$E$60,MATCH(TRIM(LOWER(Raw_Export!E612)),Cleanup_Rules!$D$6:$D$60,0)),"UNMAPPED"))</f>
        <v/>
      </c>
      <c r="F612" s="0" t="str">
        <f aca="false">IF(A612="","",IFERROR(INDEX(Cleanup_Rules!$H$6:$H$60,MATCH(TRIM(LOWER(Raw_Export!F612)),Cleanup_Rules!$G$6:$G$60,0)),"UNMAPPED"))</f>
        <v/>
      </c>
      <c r="G612" s="0" t="str">
        <f aca="false">IF(A612="","",IFERROR(INDEX(Cleanup_Rules!$K$6:$K$60,MATCH(TRIM(LOWER(Raw_Export!G612)),Cleanup_Rules!$J$6:$J$60,0)),"UNMAPPED"))</f>
        <v/>
      </c>
      <c r="H612" s="0" t="str">
        <f aca="false">IF(A612="","",IFERROR(INDEX(Cleanup_Rules!$N$6:$N$60,MATCH(TRIM(LOWER(Raw_Export!H612)),Cleanup_Rules!$M$6:$M$60,0)),"UNMAPPED"))</f>
        <v/>
      </c>
      <c r="I612" s="35" t="str">
        <f aca="false">IF(OR(A612="",Raw_Export!I612=""),"",Raw_Export!I612)</f>
        <v/>
      </c>
      <c r="J612" s="37" t="str">
        <f aca="false">IF(A612="","",IF(Raw_Export!J612="",0,IF(ISNUMBER(Raw_Export!J612),Raw_Export!J612,VALUE(SUBSTITUTE(SUBSTITUTE(Raw_Export!J612,"$",""),",","")))))</f>
        <v/>
      </c>
      <c r="K612" s="0" t="str">
        <f aca="false">IF(A612="","",IF(COUNTIF($A$6:A612,A612)&gt;1,"Duplicate",""))</f>
        <v/>
      </c>
      <c r="L612" s="0" t="str">
        <f aca="false">IF(A612="","",IF(AND(H612="Completed",I612=""),"No completion date",IF(AND(I612&lt;&gt;"",I612&lt;B612),"Completed before created","")))</f>
        <v/>
      </c>
      <c r="M612" s="0" t="str">
        <f aca="false">IF(A612="","",IF(K612="Duplicate","No","Yes"))</f>
        <v/>
      </c>
      <c r="N612" s="0" t="str">
        <f aca="false">IF(OR(A612="",H612&lt;&gt;"Completed",L612&lt;&gt;""),"",I612-B612)</f>
        <v/>
      </c>
      <c r="O612" s="0" t="str">
        <f aca="false">IF(A612="","",IFERROR(INDEX(Cleanup_Rules!$Q$6:$Q$8,MATCH(F612,Cleanup_Rules!$P$6:$P$8,0)),""))</f>
        <v/>
      </c>
      <c r="P612" s="0" t="str">
        <f aca="false">IF(OR(N612="",O612=""),"",IF(N612&lt;=O612,"Yes","No"))</f>
        <v/>
      </c>
      <c r="Q612" s="0" t="str">
        <f aca="false">IF(A612="","",MID(IF(NOT(EXACT(TRIM(Raw_Export!C612),D612))," · property","")&amp;IF(NOT(EXACT(TRIM(Raw_Export!E612),E612))," · category","")&amp;IF(NOT(EXACT(TRIM(Raw_Export!F612),F612))," · priority","")&amp;IF(NOT(EXACT(TRIM(Raw_Export!G612),G612))," · vendor","")&amp;IF(NOT(EXACT(TRIM(Raw_Export!H612),H612))," · status","")&amp;IF(ISTEXT(Raw_Export!J612)," · cost was text",""),4,200))</f>
        <v/>
      </c>
      <c r="R612" s="0" t="str">
        <f aca="false">IF(A612="","",IF(OR(LEN(Q612)&gt;0,K612&lt;&gt;"",L612&lt;&gt;""),1,0))</f>
        <v/>
      </c>
    </row>
    <row r="613" customFormat="false" ht="15" hidden="false" customHeight="false" outlineLevel="0" collapsed="false">
      <c r="A613" s="0" t="str">
        <f aca="false">IF(Raw_Export!A613="","",Raw_Export!A613)</f>
        <v/>
      </c>
      <c r="B613" s="35" t="str">
        <f aca="false">IF(A613="","",Raw_Export!B613)</f>
        <v/>
      </c>
      <c r="C613" s="36" t="str">
        <f aca="false">IF(A613="","",DATE(YEAR(B613),MONTH(B613),1))</f>
        <v/>
      </c>
      <c r="D613" s="0" t="str">
        <f aca="false">IF(A613="","",IFERROR(INDEX(Cleanup_Rules!$B$6:$B$60,MATCH(TRIM(LOWER(Raw_Export!C613)),Cleanup_Rules!$A$6:$A$60,0)),"UNMAPPED"))</f>
        <v/>
      </c>
      <c r="E613" s="0" t="str">
        <f aca="false">IF(A613="","",IFERROR(INDEX(Cleanup_Rules!$E$6:$E$60,MATCH(TRIM(LOWER(Raw_Export!E613)),Cleanup_Rules!$D$6:$D$60,0)),"UNMAPPED"))</f>
        <v/>
      </c>
      <c r="F613" s="0" t="str">
        <f aca="false">IF(A613="","",IFERROR(INDEX(Cleanup_Rules!$H$6:$H$60,MATCH(TRIM(LOWER(Raw_Export!F613)),Cleanup_Rules!$G$6:$G$60,0)),"UNMAPPED"))</f>
        <v/>
      </c>
      <c r="G613" s="0" t="str">
        <f aca="false">IF(A613="","",IFERROR(INDEX(Cleanup_Rules!$K$6:$K$60,MATCH(TRIM(LOWER(Raw_Export!G613)),Cleanup_Rules!$J$6:$J$60,0)),"UNMAPPED"))</f>
        <v/>
      </c>
      <c r="H613" s="0" t="str">
        <f aca="false">IF(A613="","",IFERROR(INDEX(Cleanup_Rules!$N$6:$N$60,MATCH(TRIM(LOWER(Raw_Export!H613)),Cleanup_Rules!$M$6:$M$60,0)),"UNMAPPED"))</f>
        <v/>
      </c>
      <c r="I613" s="35" t="str">
        <f aca="false">IF(OR(A613="",Raw_Export!I613=""),"",Raw_Export!I613)</f>
        <v/>
      </c>
      <c r="J613" s="37" t="str">
        <f aca="false">IF(A613="","",IF(Raw_Export!J613="",0,IF(ISNUMBER(Raw_Export!J613),Raw_Export!J613,VALUE(SUBSTITUTE(SUBSTITUTE(Raw_Export!J613,"$",""),",","")))))</f>
        <v/>
      </c>
      <c r="K613" s="0" t="str">
        <f aca="false">IF(A613="","",IF(COUNTIF($A$6:A613,A613)&gt;1,"Duplicate",""))</f>
        <v/>
      </c>
      <c r="L613" s="0" t="str">
        <f aca="false">IF(A613="","",IF(AND(H613="Completed",I613=""),"No completion date",IF(AND(I613&lt;&gt;"",I613&lt;B613),"Completed before created","")))</f>
        <v/>
      </c>
      <c r="M613" s="0" t="str">
        <f aca="false">IF(A613="","",IF(K613="Duplicate","No","Yes"))</f>
        <v/>
      </c>
      <c r="N613" s="0" t="str">
        <f aca="false">IF(OR(A613="",H613&lt;&gt;"Completed",L613&lt;&gt;""),"",I613-B613)</f>
        <v/>
      </c>
      <c r="O613" s="0" t="str">
        <f aca="false">IF(A613="","",IFERROR(INDEX(Cleanup_Rules!$Q$6:$Q$8,MATCH(F613,Cleanup_Rules!$P$6:$P$8,0)),""))</f>
        <v/>
      </c>
      <c r="P613" s="0" t="str">
        <f aca="false">IF(OR(N613="",O613=""),"",IF(N613&lt;=O613,"Yes","No"))</f>
        <v/>
      </c>
      <c r="Q613" s="0" t="str">
        <f aca="false">IF(A613="","",MID(IF(NOT(EXACT(TRIM(Raw_Export!C613),D613))," · property","")&amp;IF(NOT(EXACT(TRIM(Raw_Export!E613),E613))," · category","")&amp;IF(NOT(EXACT(TRIM(Raw_Export!F613),F613))," · priority","")&amp;IF(NOT(EXACT(TRIM(Raw_Export!G613),G613))," · vendor","")&amp;IF(NOT(EXACT(TRIM(Raw_Export!H613),H613))," · status","")&amp;IF(ISTEXT(Raw_Export!J613)," · cost was text",""),4,200))</f>
        <v/>
      </c>
      <c r="R613" s="0" t="str">
        <f aca="false">IF(A613="","",IF(OR(LEN(Q613)&gt;0,K613&lt;&gt;"",L613&lt;&gt;""),1,0))</f>
        <v/>
      </c>
    </row>
    <row r="614" customFormat="false" ht="15" hidden="false" customHeight="false" outlineLevel="0" collapsed="false">
      <c r="A614" s="0" t="str">
        <f aca="false">IF(Raw_Export!A614="","",Raw_Export!A614)</f>
        <v/>
      </c>
      <c r="B614" s="35" t="str">
        <f aca="false">IF(A614="","",Raw_Export!B614)</f>
        <v/>
      </c>
      <c r="C614" s="36" t="str">
        <f aca="false">IF(A614="","",DATE(YEAR(B614),MONTH(B614),1))</f>
        <v/>
      </c>
      <c r="D614" s="0" t="str">
        <f aca="false">IF(A614="","",IFERROR(INDEX(Cleanup_Rules!$B$6:$B$60,MATCH(TRIM(LOWER(Raw_Export!C614)),Cleanup_Rules!$A$6:$A$60,0)),"UNMAPPED"))</f>
        <v/>
      </c>
      <c r="E614" s="0" t="str">
        <f aca="false">IF(A614="","",IFERROR(INDEX(Cleanup_Rules!$E$6:$E$60,MATCH(TRIM(LOWER(Raw_Export!E614)),Cleanup_Rules!$D$6:$D$60,0)),"UNMAPPED"))</f>
        <v/>
      </c>
      <c r="F614" s="0" t="str">
        <f aca="false">IF(A614="","",IFERROR(INDEX(Cleanup_Rules!$H$6:$H$60,MATCH(TRIM(LOWER(Raw_Export!F614)),Cleanup_Rules!$G$6:$G$60,0)),"UNMAPPED"))</f>
        <v/>
      </c>
      <c r="G614" s="0" t="str">
        <f aca="false">IF(A614="","",IFERROR(INDEX(Cleanup_Rules!$K$6:$K$60,MATCH(TRIM(LOWER(Raw_Export!G614)),Cleanup_Rules!$J$6:$J$60,0)),"UNMAPPED"))</f>
        <v/>
      </c>
      <c r="H614" s="0" t="str">
        <f aca="false">IF(A614="","",IFERROR(INDEX(Cleanup_Rules!$N$6:$N$60,MATCH(TRIM(LOWER(Raw_Export!H614)),Cleanup_Rules!$M$6:$M$60,0)),"UNMAPPED"))</f>
        <v/>
      </c>
      <c r="I614" s="35" t="str">
        <f aca="false">IF(OR(A614="",Raw_Export!I614=""),"",Raw_Export!I614)</f>
        <v/>
      </c>
      <c r="J614" s="37" t="str">
        <f aca="false">IF(A614="","",IF(Raw_Export!J614="",0,IF(ISNUMBER(Raw_Export!J614),Raw_Export!J614,VALUE(SUBSTITUTE(SUBSTITUTE(Raw_Export!J614,"$",""),",","")))))</f>
        <v/>
      </c>
      <c r="K614" s="0" t="str">
        <f aca="false">IF(A614="","",IF(COUNTIF($A$6:A614,A614)&gt;1,"Duplicate",""))</f>
        <v/>
      </c>
      <c r="L614" s="0" t="str">
        <f aca="false">IF(A614="","",IF(AND(H614="Completed",I614=""),"No completion date",IF(AND(I614&lt;&gt;"",I614&lt;B614),"Completed before created","")))</f>
        <v/>
      </c>
      <c r="M614" s="0" t="str">
        <f aca="false">IF(A614="","",IF(K614="Duplicate","No","Yes"))</f>
        <v/>
      </c>
      <c r="N614" s="0" t="str">
        <f aca="false">IF(OR(A614="",H614&lt;&gt;"Completed",L614&lt;&gt;""),"",I614-B614)</f>
        <v/>
      </c>
      <c r="O614" s="0" t="str">
        <f aca="false">IF(A614="","",IFERROR(INDEX(Cleanup_Rules!$Q$6:$Q$8,MATCH(F614,Cleanup_Rules!$P$6:$P$8,0)),""))</f>
        <v/>
      </c>
      <c r="P614" s="0" t="str">
        <f aca="false">IF(OR(N614="",O614=""),"",IF(N614&lt;=O614,"Yes","No"))</f>
        <v/>
      </c>
      <c r="Q614" s="0" t="str">
        <f aca="false">IF(A614="","",MID(IF(NOT(EXACT(TRIM(Raw_Export!C614),D614))," · property","")&amp;IF(NOT(EXACT(TRIM(Raw_Export!E614),E614))," · category","")&amp;IF(NOT(EXACT(TRIM(Raw_Export!F614),F614))," · priority","")&amp;IF(NOT(EXACT(TRIM(Raw_Export!G614),G614))," · vendor","")&amp;IF(NOT(EXACT(TRIM(Raw_Export!H614),H614))," · status","")&amp;IF(ISTEXT(Raw_Export!J614)," · cost was text",""),4,200))</f>
        <v/>
      </c>
      <c r="R614" s="0" t="str">
        <f aca="false">IF(A614="","",IF(OR(LEN(Q614)&gt;0,K614&lt;&gt;"",L614&lt;&gt;""),1,0))</f>
        <v/>
      </c>
    </row>
    <row r="615" customFormat="false" ht="15" hidden="false" customHeight="false" outlineLevel="0" collapsed="false">
      <c r="A615" s="0" t="str">
        <f aca="false">IF(Raw_Export!A615="","",Raw_Export!A615)</f>
        <v/>
      </c>
      <c r="B615" s="35" t="str">
        <f aca="false">IF(A615="","",Raw_Export!B615)</f>
        <v/>
      </c>
      <c r="C615" s="36" t="str">
        <f aca="false">IF(A615="","",DATE(YEAR(B615),MONTH(B615),1))</f>
        <v/>
      </c>
      <c r="D615" s="0" t="str">
        <f aca="false">IF(A615="","",IFERROR(INDEX(Cleanup_Rules!$B$6:$B$60,MATCH(TRIM(LOWER(Raw_Export!C615)),Cleanup_Rules!$A$6:$A$60,0)),"UNMAPPED"))</f>
        <v/>
      </c>
      <c r="E615" s="0" t="str">
        <f aca="false">IF(A615="","",IFERROR(INDEX(Cleanup_Rules!$E$6:$E$60,MATCH(TRIM(LOWER(Raw_Export!E615)),Cleanup_Rules!$D$6:$D$60,0)),"UNMAPPED"))</f>
        <v/>
      </c>
      <c r="F615" s="0" t="str">
        <f aca="false">IF(A615="","",IFERROR(INDEX(Cleanup_Rules!$H$6:$H$60,MATCH(TRIM(LOWER(Raw_Export!F615)),Cleanup_Rules!$G$6:$G$60,0)),"UNMAPPED"))</f>
        <v/>
      </c>
      <c r="G615" s="0" t="str">
        <f aca="false">IF(A615="","",IFERROR(INDEX(Cleanup_Rules!$K$6:$K$60,MATCH(TRIM(LOWER(Raw_Export!G615)),Cleanup_Rules!$J$6:$J$60,0)),"UNMAPPED"))</f>
        <v/>
      </c>
      <c r="H615" s="0" t="str">
        <f aca="false">IF(A615="","",IFERROR(INDEX(Cleanup_Rules!$N$6:$N$60,MATCH(TRIM(LOWER(Raw_Export!H615)),Cleanup_Rules!$M$6:$M$60,0)),"UNMAPPED"))</f>
        <v/>
      </c>
      <c r="I615" s="35" t="str">
        <f aca="false">IF(OR(A615="",Raw_Export!I615=""),"",Raw_Export!I615)</f>
        <v/>
      </c>
      <c r="J615" s="37" t="str">
        <f aca="false">IF(A615="","",IF(Raw_Export!J615="",0,IF(ISNUMBER(Raw_Export!J615),Raw_Export!J615,VALUE(SUBSTITUTE(SUBSTITUTE(Raw_Export!J615,"$",""),",","")))))</f>
        <v/>
      </c>
      <c r="K615" s="0" t="str">
        <f aca="false">IF(A615="","",IF(COUNTIF($A$6:A615,A615)&gt;1,"Duplicate",""))</f>
        <v/>
      </c>
      <c r="L615" s="0" t="str">
        <f aca="false">IF(A615="","",IF(AND(H615="Completed",I615=""),"No completion date",IF(AND(I615&lt;&gt;"",I615&lt;B615),"Completed before created","")))</f>
        <v/>
      </c>
      <c r="M615" s="0" t="str">
        <f aca="false">IF(A615="","",IF(K615="Duplicate","No","Yes"))</f>
        <v/>
      </c>
      <c r="N615" s="0" t="str">
        <f aca="false">IF(OR(A615="",H615&lt;&gt;"Completed",L615&lt;&gt;""),"",I615-B615)</f>
        <v/>
      </c>
      <c r="O615" s="0" t="str">
        <f aca="false">IF(A615="","",IFERROR(INDEX(Cleanup_Rules!$Q$6:$Q$8,MATCH(F615,Cleanup_Rules!$P$6:$P$8,0)),""))</f>
        <v/>
      </c>
      <c r="P615" s="0" t="str">
        <f aca="false">IF(OR(N615="",O615=""),"",IF(N615&lt;=O615,"Yes","No"))</f>
        <v/>
      </c>
      <c r="Q615" s="0" t="str">
        <f aca="false">IF(A615="","",MID(IF(NOT(EXACT(TRIM(Raw_Export!C615),D615))," · property","")&amp;IF(NOT(EXACT(TRIM(Raw_Export!E615),E615))," · category","")&amp;IF(NOT(EXACT(TRIM(Raw_Export!F615),F615))," · priority","")&amp;IF(NOT(EXACT(TRIM(Raw_Export!G615),G615))," · vendor","")&amp;IF(NOT(EXACT(TRIM(Raw_Export!H615),H615))," · status","")&amp;IF(ISTEXT(Raw_Export!J615)," · cost was text",""),4,200))</f>
        <v/>
      </c>
      <c r="R615" s="0" t="str">
        <f aca="false">IF(A615="","",IF(OR(LEN(Q615)&gt;0,K615&lt;&gt;"",L615&lt;&gt;""),1,0))</f>
        <v/>
      </c>
    </row>
    <row r="616" customFormat="false" ht="15" hidden="false" customHeight="false" outlineLevel="0" collapsed="false">
      <c r="A616" s="0" t="str">
        <f aca="false">IF(Raw_Export!A616="","",Raw_Export!A616)</f>
        <v/>
      </c>
      <c r="B616" s="35" t="str">
        <f aca="false">IF(A616="","",Raw_Export!B616)</f>
        <v/>
      </c>
      <c r="C616" s="36" t="str">
        <f aca="false">IF(A616="","",DATE(YEAR(B616),MONTH(B616),1))</f>
        <v/>
      </c>
      <c r="D616" s="0" t="str">
        <f aca="false">IF(A616="","",IFERROR(INDEX(Cleanup_Rules!$B$6:$B$60,MATCH(TRIM(LOWER(Raw_Export!C616)),Cleanup_Rules!$A$6:$A$60,0)),"UNMAPPED"))</f>
        <v/>
      </c>
      <c r="E616" s="0" t="str">
        <f aca="false">IF(A616="","",IFERROR(INDEX(Cleanup_Rules!$E$6:$E$60,MATCH(TRIM(LOWER(Raw_Export!E616)),Cleanup_Rules!$D$6:$D$60,0)),"UNMAPPED"))</f>
        <v/>
      </c>
      <c r="F616" s="0" t="str">
        <f aca="false">IF(A616="","",IFERROR(INDEX(Cleanup_Rules!$H$6:$H$60,MATCH(TRIM(LOWER(Raw_Export!F616)),Cleanup_Rules!$G$6:$G$60,0)),"UNMAPPED"))</f>
        <v/>
      </c>
      <c r="G616" s="0" t="str">
        <f aca="false">IF(A616="","",IFERROR(INDEX(Cleanup_Rules!$K$6:$K$60,MATCH(TRIM(LOWER(Raw_Export!G616)),Cleanup_Rules!$J$6:$J$60,0)),"UNMAPPED"))</f>
        <v/>
      </c>
      <c r="H616" s="0" t="str">
        <f aca="false">IF(A616="","",IFERROR(INDEX(Cleanup_Rules!$N$6:$N$60,MATCH(TRIM(LOWER(Raw_Export!H616)),Cleanup_Rules!$M$6:$M$60,0)),"UNMAPPED"))</f>
        <v/>
      </c>
      <c r="I616" s="35" t="str">
        <f aca="false">IF(OR(A616="",Raw_Export!I616=""),"",Raw_Export!I616)</f>
        <v/>
      </c>
      <c r="J616" s="37" t="str">
        <f aca="false">IF(A616="","",IF(Raw_Export!J616="",0,IF(ISNUMBER(Raw_Export!J616),Raw_Export!J616,VALUE(SUBSTITUTE(SUBSTITUTE(Raw_Export!J616,"$",""),",","")))))</f>
        <v/>
      </c>
      <c r="K616" s="0" t="str">
        <f aca="false">IF(A616="","",IF(COUNTIF($A$6:A616,A616)&gt;1,"Duplicate",""))</f>
        <v/>
      </c>
      <c r="L616" s="0" t="str">
        <f aca="false">IF(A616="","",IF(AND(H616="Completed",I616=""),"No completion date",IF(AND(I616&lt;&gt;"",I616&lt;B616),"Completed before created","")))</f>
        <v/>
      </c>
      <c r="M616" s="0" t="str">
        <f aca="false">IF(A616="","",IF(K616="Duplicate","No","Yes"))</f>
        <v/>
      </c>
      <c r="N616" s="0" t="str">
        <f aca="false">IF(OR(A616="",H616&lt;&gt;"Completed",L616&lt;&gt;""),"",I616-B616)</f>
        <v/>
      </c>
      <c r="O616" s="0" t="str">
        <f aca="false">IF(A616="","",IFERROR(INDEX(Cleanup_Rules!$Q$6:$Q$8,MATCH(F616,Cleanup_Rules!$P$6:$P$8,0)),""))</f>
        <v/>
      </c>
      <c r="P616" s="0" t="str">
        <f aca="false">IF(OR(N616="",O616=""),"",IF(N616&lt;=O616,"Yes","No"))</f>
        <v/>
      </c>
      <c r="Q616" s="0" t="str">
        <f aca="false">IF(A616="","",MID(IF(NOT(EXACT(TRIM(Raw_Export!C616),D616))," · property","")&amp;IF(NOT(EXACT(TRIM(Raw_Export!E616),E616))," · category","")&amp;IF(NOT(EXACT(TRIM(Raw_Export!F616),F616))," · priority","")&amp;IF(NOT(EXACT(TRIM(Raw_Export!G616),G616))," · vendor","")&amp;IF(NOT(EXACT(TRIM(Raw_Export!H616),H616))," · status","")&amp;IF(ISTEXT(Raw_Export!J616)," · cost was text",""),4,200))</f>
        <v/>
      </c>
      <c r="R616" s="0" t="str">
        <f aca="false">IF(A616="","",IF(OR(LEN(Q616)&gt;0,K616&lt;&gt;"",L616&lt;&gt;""),1,0))</f>
        <v/>
      </c>
    </row>
    <row r="617" customFormat="false" ht="15" hidden="false" customHeight="false" outlineLevel="0" collapsed="false">
      <c r="A617" s="0" t="str">
        <f aca="false">IF(Raw_Export!A617="","",Raw_Export!A617)</f>
        <v/>
      </c>
      <c r="B617" s="35" t="str">
        <f aca="false">IF(A617="","",Raw_Export!B617)</f>
        <v/>
      </c>
      <c r="C617" s="36" t="str">
        <f aca="false">IF(A617="","",DATE(YEAR(B617),MONTH(B617),1))</f>
        <v/>
      </c>
      <c r="D617" s="0" t="str">
        <f aca="false">IF(A617="","",IFERROR(INDEX(Cleanup_Rules!$B$6:$B$60,MATCH(TRIM(LOWER(Raw_Export!C617)),Cleanup_Rules!$A$6:$A$60,0)),"UNMAPPED"))</f>
        <v/>
      </c>
      <c r="E617" s="0" t="str">
        <f aca="false">IF(A617="","",IFERROR(INDEX(Cleanup_Rules!$E$6:$E$60,MATCH(TRIM(LOWER(Raw_Export!E617)),Cleanup_Rules!$D$6:$D$60,0)),"UNMAPPED"))</f>
        <v/>
      </c>
      <c r="F617" s="0" t="str">
        <f aca="false">IF(A617="","",IFERROR(INDEX(Cleanup_Rules!$H$6:$H$60,MATCH(TRIM(LOWER(Raw_Export!F617)),Cleanup_Rules!$G$6:$G$60,0)),"UNMAPPED"))</f>
        <v/>
      </c>
      <c r="G617" s="0" t="str">
        <f aca="false">IF(A617="","",IFERROR(INDEX(Cleanup_Rules!$K$6:$K$60,MATCH(TRIM(LOWER(Raw_Export!G617)),Cleanup_Rules!$J$6:$J$60,0)),"UNMAPPED"))</f>
        <v/>
      </c>
      <c r="H617" s="0" t="str">
        <f aca="false">IF(A617="","",IFERROR(INDEX(Cleanup_Rules!$N$6:$N$60,MATCH(TRIM(LOWER(Raw_Export!H617)),Cleanup_Rules!$M$6:$M$60,0)),"UNMAPPED"))</f>
        <v/>
      </c>
      <c r="I617" s="35" t="str">
        <f aca="false">IF(OR(A617="",Raw_Export!I617=""),"",Raw_Export!I617)</f>
        <v/>
      </c>
      <c r="J617" s="37" t="str">
        <f aca="false">IF(A617="","",IF(Raw_Export!J617="",0,IF(ISNUMBER(Raw_Export!J617),Raw_Export!J617,VALUE(SUBSTITUTE(SUBSTITUTE(Raw_Export!J617,"$",""),",","")))))</f>
        <v/>
      </c>
      <c r="K617" s="0" t="str">
        <f aca="false">IF(A617="","",IF(COUNTIF($A$6:A617,A617)&gt;1,"Duplicate",""))</f>
        <v/>
      </c>
      <c r="L617" s="0" t="str">
        <f aca="false">IF(A617="","",IF(AND(H617="Completed",I617=""),"No completion date",IF(AND(I617&lt;&gt;"",I617&lt;B617),"Completed before created","")))</f>
        <v/>
      </c>
      <c r="M617" s="0" t="str">
        <f aca="false">IF(A617="","",IF(K617="Duplicate","No","Yes"))</f>
        <v/>
      </c>
      <c r="N617" s="0" t="str">
        <f aca="false">IF(OR(A617="",H617&lt;&gt;"Completed",L617&lt;&gt;""),"",I617-B617)</f>
        <v/>
      </c>
      <c r="O617" s="0" t="str">
        <f aca="false">IF(A617="","",IFERROR(INDEX(Cleanup_Rules!$Q$6:$Q$8,MATCH(F617,Cleanup_Rules!$P$6:$P$8,0)),""))</f>
        <v/>
      </c>
      <c r="P617" s="0" t="str">
        <f aca="false">IF(OR(N617="",O617=""),"",IF(N617&lt;=O617,"Yes","No"))</f>
        <v/>
      </c>
      <c r="Q617" s="0" t="str">
        <f aca="false">IF(A617="","",MID(IF(NOT(EXACT(TRIM(Raw_Export!C617),D617))," · property","")&amp;IF(NOT(EXACT(TRIM(Raw_Export!E617),E617))," · category","")&amp;IF(NOT(EXACT(TRIM(Raw_Export!F617),F617))," · priority","")&amp;IF(NOT(EXACT(TRIM(Raw_Export!G617),G617))," · vendor","")&amp;IF(NOT(EXACT(TRIM(Raw_Export!H617),H617))," · status","")&amp;IF(ISTEXT(Raw_Export!J617)," · cost was text",""),4,200))</f>
        <v/>
      </c>
      <c r="R617" s="0" t="str">
        <f aca="false">IF(A617="","",IF(OR(LEN(Q617)&gt;0,K617&lt;&gt;"",L617&lt;&gt;""),1,0))</f>
        <v/>
      </c>
    </row>
    <row r="618" customFormat="false" ht="15" hidden="false" customHeight="false" outlineLevel="0" collapsed="false">
      <c r="A618" s="0" t="str">
        <f aca="false">IF(Raw_Export!A618="","",Raw_Export!A618)</f>
        <v/>
      </c>
      <c r="B618" s="35" t="str">
        <f aca="false">IF(A618="","",Raw_Export!B618)</f>
        <v/>
      </c>
      <c r="C618" s="36" t="str">
        <f aca="false">IF(A618="","",DATE(YEAR(B618),MONTH(B618),1))</f>
        <v/>
      </c>
      <c r="D618" s="0" t="str">
        <f aca="false">IF(A618="","",IFERROR(INDEX(Cleanup_Rules!$B$6:$B$60,MATCH(TRIM(LOWER(Raw_Export!C618)),Cleanup_Rules!$A$6:$A$60,0)),"UNMAPPED"))</f>
        <v/>
      </c>
      <c r="E618" s="0" t="str">
        <f aca="false">IF(A618="","",IFERROR(INDEX(Cleanup_Rules!$E$6:$E$60,MATCH(TRIM(LOWER(Raw_Export!E618)),Cleanup_Rules!$D$6:$D$60,0)),"UNMAPPED"))</f>
        <v/>
      </c>
      <c r="F618" s="0" t="str">
        <f aca="false">IF(A618="","",IFERROR(INDEX(Cleanup_Rules!$H$6:$H$60,MATCH(TRIM(LOWER(Raw_Export!F618)),Cleanup_Rules!$G$6:$G$60,0)),"UNMAPPED"))</f>
        <v/>
      </c>
      <c r="G618" s="0" t="str">
        <f aca="false">IF(A618="","",IFERROR(INDEX(Cleanup_Rules!$K$6:$K$60,MATCH(TRIM(LOWER(Raw_Export!G618)),Cleanup_Rules!$J$6:$J$60,0)),"UNMAPPED"))</f>
        <v/>
      </c>
      <c r="H618" s="0" t="str">
        <f aca="false">IF(A618="","",IFERROR(INDEX(Cleanup_Rules!$N$6:$N$60,MATCH(TRIM(LOWER(Raw_Export!H618)),Cleanup_Rules!$M$6:$M$60,0)),"UNMAPPED"))</f>
        <v/>
      </c>
      <c r="I618" s="35" t="str">
        <f aca="false">IF(OR(A618="",Raw_Export!I618=""),"",Raw_Export!I618)</f>
        <v/>
      </c>
      <c r="J618" s="37" t="str">
        <f aca="false">IF(A618="","",IF(Raw_Export!J618="",0,IF(ISNUMBER(Raw_Export!J618),Raw_Export!J618,VALUE(SUBSTITUTE(SUBSTITUTE(Raw_Export!J618,"$",""),",","")))))</f>
        <v/>
      </c>
      <c r="K618" s="0" t="str">
        <f aca="false">IF(A618="","",IF(COUNTIF($A$6:A618,A618)&gt;1,"Duplicate",""))</f>
        <v/>
      </c>
      <c r="L618" s="0" t="str">
        <f aca="false">IF(A618="","",IF(AND(H618="Completed",I618=""),"No completion date",IF(AND(I618&lt;&gt;"",I618&lt;B618),"Completed before created","")))</f>
        <v/>
      </c>
      <c r="M618" s="0" t="str">
        <f aca="false">IF(A618="","",IF(K618="Duplicate","No","Yes"))</f>
        <v/>
      </c>
      <c r="N618" s="0" t="str">
        <f aca="false">IF(OR(A618="",H618&lt;&gt;"Completed",L618&lt;&gt;""),"",I618-B618)</f>
        <v/>
      </c>
      <c r="O618" s="0" t="str">
        <f aca="false">IF(A618="","",IFERROR(INDEX(Cleanup_Rules!$Q$6:$Q$8,MATCH(F618,Cleanup_Rules!$P$6:$P$8,0)),""))</f>
        <v/>
      </c>
      <c r="P618" s="0" t="str">
        <f aca="false">IF(OR(N618="",O618=""),"",IF(N618&lt;=O618,"Yes","No"))</f>
        <v/>
      </c>
      <c r="Q618" s="0" t="str">
        <f aca="false">IF(A618="","",MID(IF(NOT(EXACT(TRIM(Raw_Export!C618),D618))," · property","")&amp;IF(NOT(EXACT(TRIM(Raw_Export!E618),E618))," · category","")&amp;IF(NOT(EXACT(TRIM(Raw_Export!F618),F618))," · priority","")&amp;IF(NOT(EXACT(TRIM(Raw_Export!G618),G618))," · vendor","")&amp;IF(NOT(EXACT(TRIM(Raw_Export!H618),H618))," · status","")&amp;IF(ISTEXT(Raw_Export!J618)," · cost was text",""),4,200))</f>
        <v/>
      </c>
      <c r="R618" s="0" t="str">
        <f aca="false">IF(A618="","",IF(OR(LEN(Q618)&gt;0,K618&lt;&gt;"",L618&lt;&gt;""),1,0))</f>
        <v/>
      </c>
    </row>
    <row r="619" customFormat="false" ht="15" hidden="false" customHeight="false" outlineLevel="0" collapsed="false">
      <c r="A619" s="0" t="str">
        <f aca="false">IF(Raw_Export!A619="","",Raw_Export!A619)</f>
        <v/>
      </c>
      <c r="B619" s="35" t="str">
        <f aca="false">IF(A619="","",Raw_Export!B619)</f>
        <v/>
      </c>
      <c r="C619" s="36" t="str">
        <f aca="false">IF(A619="","",DATE(YEAR(B619),MONTH(B619),1))</f>
        <v/>
      </c>
      <c r="D619" s="0" t="str">
        <f aca="false">IF(A619="","",IFERROR(INDEX(Cleanup_Rules!$B$6:$B$60,MATCH(TRIM(LOWER(Raw_Export!C619)),Cleanup_Rules!$A$6:$A$60,0)),"UNMAPPED"))</f>
        <v/>
      </c>
      <c r="E619" s="0" t="str">
        <f aca="false">IF(A619="","",IFERROR(INDEX(Cleanup_Rules!$E$6:$E$60,MATCH(TRIM(LOWER(Raw_Export!E619)),Cleanup_Rules!$D$6:$D$60,0)),"UNMAPPED"))</f>
        <v/>
      </c>
      <c r="F619" s="0" t="str">
        <f aca="false">IF(A619="","",IFERROR(INDEX(Cleanup_Rules!$H$6:$H$60,MATCH(TRIM(LOWER(Raw_Export!F619)),Cleanup_Rules!$G$6:$G$60,0)),"UNMAPPED"))</f>
        <v/>
      </c>
      <c r="G619" s="0" t="str">
        <f aca="false">IF(A619="","",IFERROR(INDEX(Cleanup_Rules!$K$6:$K$60,MATCH(TRIM(LOWER(Raw_Export!G619)),Cleanup_Rules!$J$6:$J$60,0)),"UNMAPPED"))</f>
        <v/>
      </c>
      <c r="H619" s="0" t="str">
        <f aca="false">IF(A619="","",IFERROR(INDEX(Cleanup_Rules!$N$6:$N$60,MATCH(TRIM(LOWER(Raw_Export!H619)),Cleanup_Rules!$M$6:$M$60,0)),"UNMAPPED"))</f>
        <v/>
      </c>
      <c r="I619" s="35" t="str">
        <f aca="false">IF(OR(A619="",Raw_Export!I619=""),"",Raw_Export!I619)</f>
        <v/>
      </c>
      <c r="J619" s="37" t="str">
        <f aca="false">IF(A619="","",IF(Raw_Export!J619="",0,IF(ISNUMBER(Raw_Export!J619),Raw_Export!J619,VALUE(SUBSTITUTE(SUBSTITUTE(Raw_Export!J619,"$",""),",","")))))</f>
        <v/>
      </c>
      <c r="K619" s="0" t="str">
        <f aca="false">IF(A619="","",IF(COUNTIF($A$6:A619,A619)&gt;1,"Duplicate",""))</f>
        <v/>
      </c>
      <c r="L619" s="0" t="str">
        <f aca="false">IF(A619="","",IF(AND(H619="Completed",I619=""),"No completion date",IF(AND(I619&lt;&gt;"",I619&lt;B619),"Completed before created","")))</f>
        <v/>
      </c>
      <c r="M619" s="0" t="str">
        <f aca="false">IF(A619="","",IF(K619="Duplicate","No","Yes"))</f>
        <v/>
      </c>
      <c r="N619" s="0" t="str">
        <f aca="false">IF(OR(A619="",H619&lt;&gt;"Completed",L619&lt;&gt;""),"",I619-B619)</f>
        <v/>
      </c>
      <c r="O619" s="0" t="str">
        <f aca="false">IF(A619="","",IFERROR(INDEX(Cleanup_Rules!$Q$6:$Q$8,MATCH(F619,Cleanup_Rules!$P$6:$P$8,0)),""))</f>
        <v/>
      </c>
      <c r="P619" s="0" t="str">
        <f aca="false">IF(OR(N619="",O619=""),"",IF(N619&lt;=O619,"Yes","No"))</f>
        <v/>
      </c>
      <c r="Q619" s="0" t="str">
        <f aca="false">IF(A619="","",MID(IF(NOT(EXACT(TRIM(Raw_Export!C619),D619))," · property","")&amp;IF(NOT(EXACT(TRIM(Raw_Export!E619),E619))," · category","")&amp;IF(NOT(EXACT(TRIM(Raw_Export!F619),F619))," · priority","")&amp;IF(NOT(EXACT(TRIM(Raw_Export!G619),G619))," · vendor","")&amp;IF(NOT(EXACT(TRIM(Raw_Export!H619),H619))," · status","")&amp;IF(ISTEXT(Raw_Export!J619)," · cost was text",""),4,200))</f>
        <v/>
      </c>
      <c r="R619" s="0" t="str">
        <f aca="false">IF(A619="","",IF(OR(LEN(Q619)&gt;0,K619&lt;&gt;"",L619&lt;&gt;""),1,0))</f>
        <v/>
      </c>
    </row>
    <row r="620" customFormat="false" ht="15" hidden="false" customHeight="false" outlineLevel="0" collapsed="false">
      <c r="A620" s="0" t="str">
        <f aca="false">IF(Raw_Export!A620="","",Raw_Export!A620)</f>
        <v/>
      </c>
      <c r="B620" s="35" t="str">
        <f aca="false">IF(A620="","",Raw_Export!B620)</f>
        <v/>
      </c>
      <c r="C620" s="36" t="str">
        <f aca="false">IF(A620="","",DATE(YEAR(B620),MONTH(B620),1))</f>
        <v/>
      </c>
      <c r="D620" s="0" t="str">
        <f aca="false">IF(A620="","",IFERROR(INDEX(Cleanup_Rules!$B$6:$B$60,MATCH(TRIM(LOWER(Raw_Export!C620)),Cleanup_Rules!$A$6:$A$60,0)),"UNMAPPED"))</f>
        <v/>
      </c>
      <c r="E620" s="0" t="str">
        <f aca="false">IF(A620="","",IFERROR(INDEX(Cleanup_Rules!$E$6:$E$60,MATCH(TRIM(LOWER(Raw_Export!E620)),Cleanup_Rules!$D$6:$D$60,0)),"UNMAPPED"))</f>
        <v/>
      </c>
      <c r="F620" s="0" t="str">
        <f aca="false">IF(A620="","",IFERROR(INDEX(Cleanup_Rules!$H$6:$H$60,MATCH(TRIM(LOWER(Raw_Export!F620)),Cleanup_Rules!$G$6:$G$60,0)),"UNMAPPED"))</f>
        <v/>
      </c>
      <c r="G620" s="0" t="str">
        <f aca="false">IF(A620="","",IFERROR(INDEX(Cleanup_Rules!$K$6:$K$60,MATCH(TRIM(LOWER(Raw_Export!G620)),Cleanup_Rules!$J$6:$J$60,0)),"UNMAPPED"))</f>
        <v/>
      </c>
      <c r="H620" s="0" t="str">
        <f aca="false">IF(A620="","",IFERROR(INDEX(Cleanup_Rules!$N$6:$N$60,MATCH(TRIM(LOWER(Raw_Export!H620)),Cleanup_Rules!$M$6:$M$60,0)),"UNMAPPED"))</f>
        <v/>
      </c>
      <c r="I620" s="35" t="str">
        <f aca="false">IF(OR(A620="",Raw_Export!I620=""),"",Raw_Export!I620)</f>
        <v/>
      </c>
      <c r="J620" s="37" t="str">
        <f aca="false">IF(A620="","",IF(Raw_Export!J620="",0,IF(ISNUMBER(Raw_Export!J620),Raw_Export!J620,VALUE(SUBSTITUTE(SUBSTITUTE(Raw_Export!J620,"$",""),",","")))))</f>
        <v/>
      </c>
      <c r="K620" s="0" t="str">
        <f aca="false">IF(A620="","",IF(COUNTIF($A$6:A620,A620)&gt;1,"Duplicate",""))</f>
        <v/>
      </c>
      <c r="L620" s="0" t="str">
        <f aca="false">IF(A620="","",IF(AND(H620="Completed",I620=""),"No completion date",IF(AND(I620&lt;&gt;"",I620&lt;B620),"Completed before created","")))</f>
        <v/>
      </c>
      <c r="M620" s="0" t="str">
        <f aca="false">IF(A620="","",IF(K620="Duplicate","No","Yes"))</f>
        <v/>
      </c>
      <c r="N620" s="0" t="str">
        <f aca="false">IF(OR(A620="",H620&lt;&gt;"Completed",L620&lt;&gt;""),"",I620-B620)</f>
        <v/>
      </c>
      <c r="O620" s="0" t="str">
        <f aca="false">IF(A620="","",IFERROR(INDEX(Cleanup_Rules!$Q$6:$Q$8,MATCH(F620,Cleanup_Rules!$P$6:$P$8,0)),""))</f>
        <v/>
      </c>
      <c r="P620" s="0" t="str">
        <f aca="false">IF(OR(N620="",O620=""),"",IF(N620&lt;=O620,"Yes","No"))</f>
        <v/>
      </c>
      <c r="Q620" s="0" t="str">
        <f aca="false">IF(A620="","",MID(IF(NOT(EXACT(TRIM(Raw_Export!C620),D620))," · property","")&amp;IF(NOT(EXACT(TRIM(Raw_Export!E620),E620))," · category","")&amp;IF(NOT(EXACT(TRIM(Raw_Export!F620),F620))," · priority","")&amp;IF(NOT(EXACT(TRIM(Raw_Export!G620),G620))," · vendor","")&amp;IF(NOT(EXACT(TRIM(Raw_Export!H620),H620))," · status","")&amp;IF(ISTEXT(Raw_Export!J620)," · cost was text",""),4,200))</f>
        <v/>
      </c>
      <c r="R620" s="0" t="str">
        <f aca="false">IF(A620="","",IF(OR(LEN(Q620)&gt;0,K620&lt;&gt;"",L620&lt;&gt;""),1,0))</f>
        <v/>
      </c>
    </row>
    <row r="621" customFormat="false" ht="15" hidden="false" customHeight="false" outlineLevel="0" collapsed="false">
      <c r="A621" s="0" t="str">
        <f aca="false">IF(Raw_Export!A621="","",Raw_Export!A621)</f>
        <v/>
      </c>
      <c r="B621" s="35" t="str">
        <f aca="false">IF(A621="","",Raw_Export!B621)</f>
        <v/>
      </c>
      <c r="C621" s="36" t="str">
        <f aca="false">IF(A621="","",DATE(YEAR(B621),MONTH(B621),1))</f>
        <v/>
      </c>
      <c r="D621" s="0" t="str">
        <f aca="false">IF(A621="","",IFERROR(INDEX(Cleanup_Rules!$B$6:$B$60,MATCH(TRIM(LOWER(Raw_Export!C621)),Cleanup_Rules!$A$6:$A$60,0)),"UNMAPPED"))</f>
        <v/>
      </c>
      <c r="E621" s="0" t="str">
        <f aca="false">IF(A621="","",IFERROR(INDEX(Cleanup_Rules!$E$6:$E$60,MATCH(TRIM(LOWER(Raw_Export!E621)),Cleanup_Rules!$D$6:$D$60,0)),"UNMAPPED"))</f>
        <v/>
      </c>
      <c r="F621" s="0" t="str">
        <f aca="false">IF(A621="","",IFERROR(INDEX(Cleanup_Rules!$H$6:$H$60,MATCH(TRIM(LOWER(Raw_Export!F621)),Cleanup_Rules!$G$6:$G$60,0)),"UNMAPPED"))</f>
        <v/>
      </c>
      <c r="G621" s="0" t="str">
        <f aca="false">IF(A621="","",IFERROR(INDEX(Cleanup_Rules!$K$6:$K$60,MATCH(TRIM(LOWER(Raw_Export!G621)),Cleanup_Rules!$J$6:$J$60,0)),"UNMAPPED"))</f>
        <v/>
      </c>
      <c r="H621" s="0" t="str">
        <f aca="false">IF(A621="","",IFERROR(INDEX(Cleanup_Rules!$N$6:$N$60,MATCH(TRIM(LOWER(Raw_Export!H621)),Cleanup_Rules!$M$6:$M$60,0)),"UNMAPPED"))</f>
        <v/>
      </c>
      <c r="I621" s="35" t="str">
        <f aca="false">IF(OR(A621="",Raw_Export!I621=""),"",Raw_Export!I621)</f>
        <v/>
      </c>
      <c r="J621" s="37" t="str">
        <f aca="false">IF(A621="","",IF(Raw_Export!J621="",0,IF(ISNUMBER(Raw_Export!J621),Raw_Export!J621,VALUE(SUBSTITUTE(SUBSTITUTE(Raw_Export!J621,"$",""),",","")))))</f>
        <v/>
      </c>
      <c r="K621" s="0" t="str">
        <f aca="false">IF(A621="","",IF(COUNTIF($A$6:A621,A621)&gt;1,"Duplicate",""))</f>
        <v/>
      </c>
      <c r="L621" s="0" t="str">
        <f aca="false">IF(A621="","",IF(AND(H621="Completed",I621=""),"No completion date",IF(AND(I621&lt;&gt;"",I621&lt;B621),"Completed before created","")))</f>
        <v/>
      </c>
      <c r="M621" s="0" t="str">
        <f aca="false">IF(A621="","",IF(K621="Duplicate","No","Yes"))</f>
        <v/>
      </c>
      <c r="N621" s="0" t="str">
        <f aca="false">IF(OR(A621="",H621&lt;&gt;"Completed",L621&lt;&gt;""),"",I621-B621)</f>
        <v/>
      </c>
      <c r="O621" s="0" t="str">
        <f aca="false">IF(A621="","",IFERROR(INDEX(Cleanup_Rules!$Q$6:$Q$8,MATCH(F621,Cleanup_Rules!$P$6:$P$8,0)),""))</f>
        <v/>
      </c>
      <c r="P621" s="0" t="str">
        <f aca="false">IF(OR(N621="",O621=""),"",IF(N621&lt;=O621,"Yes","No"))</f>
        <v/>
      </c>
      <c r="Q621" s="0" t="str">
        <f aca="false">IF(A621="","",MID(IF(NOT(EXACT(TRIM(Raw_Export!C621),D621))," · property","")&amp;IF(NOT(EXACT(TRIM(Raw_Export!E621),E621))," · category","")&amp;IF(NOT(EXACT(TRIM(Raw_Export!F621),F621))," · priority","")&amp;IF(NOT(EXACT(TRIM(Raw_Export!G621),G621))," · vendor","")&amp;IF(NOT(EXACT(TRIM(Raw_Export!H621),H621))," · status","")&amp;IF(ISTEXT(Raw_Export!J621)," · cost was text",""),4,200))</f>
        <v/>
      </c>
      <c r="R621" s="0" t="str">
        <f aca="false">IF(A621="","",IF(OR(LEN(Q621)&gt;0,K621&lt;&gt;"",L621&lt;&gt;""),1,0))</f>
        <v/>
      </c>
    </row>
    <row r="622" customFormat="false" ht="15" hidden="false" customHeight="false" outlineLevel="0" collapsed="false">
      <c r="A622" s="0" t="str">
        <f aca="false">IF(Raw_Export!A622="","",Raw_Export!A622)</f>
        <v/>
      </c>
      <c r="B622" s="35" t="str">
        <f aca="false">IF(A622="","",Raw_Export!B622)</f>
        <v/>
      </c>
      <c r="C622" s="36" t="str">
        <f aca="false">IF(A622="","",DATE(YEAR(B622),MONTH(B622),1))</f>
        <v/>
      </c>
      <c r="D622" s="0" t="str">
        <f aca="false">IF(A622="","",IFERROR(INDEX(Cleanup_Rules!$B$6:$B$60,MATCH(TRIM(LOWER(Raw_Export!C622)),Cleanup_Rules!$A$6:$A$60,0)),"UNMAPPED"))</f>
        <v/>
      </c>
      <c r="E622" s="0" t="str">
        <f aca="false">IF(A622="","",IFERROR(INDEX(Cleanup_Rules!$E$6:$E$60,MATCH(TRIM(LOWER(Raw_Export!E622)),Cleanup_Rules!$D$6:$D$60,0)),"UNMAPPED"))</f>
        <v/>
      </c>
      <c r="F622" s="0" t="str">
        <f aca="false">IF(A622="","",IFERROR(INDEX(Cleanup_Rules!$H$6:$H$60,MATCH(TRIM(LOWER(Raw_Export!F622)),Cleanup_Rules!$G$6:$G$60,0)),"UNMAPPED"))</f>
        <v/>
      </c>
      <c r="G622" s="0" t="str">
        <f aca="false">IF(A622="","",IFERROR(INDEX(Cleanup_Rules!$K$6:$K$60,MATCH(TRIM(LOWER(Raw_Export!G622)),Cleanup_Rules!$J$6:$J$60,0)),"UNMAPPED"))</f>
        <v/>
      </c>
      <c r="H622" s="0" t="str">
        <f aca="false">IF(A622="","",IFERROR(INDEX(Cleanup_Rules!$N$6:$N$60,MATCH(TRIM(LOWER(Raw_Export!H622)),Cleanup_Rules!$M$6:$M$60,0)),"UNMAPPED"))</f>
        <v/>
      </c>
      <c r="I622" s="35" t="str">
        <f aca="false">IF(OR(A622="",Raw_Export!I622=""),"",Raw_Export!I622)</f>
        <v/>
      </c>
      <c r="J622" s="37" t="str">
        <f aca="false">IF(A622="","",IF(Raw_Export!J622="",0,IF(ISNUMBER(Raw_Export!J622),Raw_Export!J622,VALUE(SUBSTITUTE(SUBSTITUTE(Raw_Export!J622,"$",""),",","")))))</f>
        <v/>
      </c>
      <c r="K622" s="0" t="str">
        <f aca="false">IF(A622="","",IF(COUNTIF($A$6:A622,A622)&gt;1,"Duplicate",""))</f>
        <v/>
      </c>
      <c r="L622" s="0" t="str">
        <f aca="false">IF(A622="","",IF(AND(H622="Completed",I622=""),"No completion date",IF(AND(I622&lt;&gt;"",I622&lt;B622),"Completed before created","")))</f>
        <v/>
      </c>
      <c r="M622" s="0" t="str">
        <f aca="false">IF(A622="","",IF(K622="Duplicate","No","Yes"))</f>
        <v/>
      </c>
      <c r="N622" s="0" t="str">
        <f aca="false">IF(OR(A622="",H622&lt;&gt;"Completed",L622&lt;&gt;""),"",I622-B622)</f>
        <v/>
      </c>
      <c r="O622" s="0" t="str">
        <f aca="false">IF(A622="","",IFERROR(INDEX(Cleanup_Rules!$Q$6:$Q$8,MATCH(F622,Cleanup_Rules!$P$6:$P$8,0)),""))</f>
        <v/>
      </c>
      <c r="P622" s="0" t="str">
        <f aca="false">IF(OR(N622="",O622=""),"",IF(N622&lt;=O622,"Yes","No"))</f>
        <v/>
      </c>
      <c r="Q622" s="0" t="str">
        <f aca="false">IF(A622="","",MID(IF(NOT(EXACT(TRIM(Raw_Export!C622),D622))," · property","")&amp;IF(NOT(EXACT(TRIM(Raw_Export!E622),E622))," · category","")&amp;IF(NOT(EXACT(TRIM(Raw_Export!F622),F622))," · priority","")&amp;IF(NOT(EXACT(TRIM(Raw_Export!G622),G622))," · vendor","")&amp;IF(NOT(EXACT(TRIM(Raw_Export!H622),H622))," · status","")&amp;IF(ISTEXT(Raw_Export!J622)," · cost was text",""),4,200))</f>
        <v/>
      </c>
      <c r="R622" s="0" t="str">
        <f aca="false">IF(A622="","",IF(OR(LEN(Q622)&gt;0,K622&lt;&gt;"",L622&lt;&gt;""),1,0))</f>
        <v/>
      </c>
    </row>
    <row r="623" customFormat="false" ht="15" hidden="false" customHeight="false" outlineLevel="0" collapsed="false">
      <c r="A623" s="0" t="str">
        <f aca="false">IF(Raw_Export!A623="","",Raw_Export!A623)</f>
        <v/>
      </c>
      <c r="B623" s="35" t="str">
        <f aca="false">IF(A623="","",Raw_Export!B623)</f>
        <v/>
      </c>
      <c r="C623" s="36" t="str">
        <f aca="false">IF(A623="","",DATE(YEAR(B623),MONTH(B623),1))</f>
        <v/>
      </c>
      <c r="D623" s="0" t="str">
        <f aca="false">IF(A623="","",IFERROR(INDEX(Cleanup_Rules!$B$6:$B$60,MATCH(TRIM(LOWER(Raw_Export!C623)),Cleanup_Rules!$A$6:$A$60,0)),"UNMAPPED"))</f>
        <v/>
      </c>
      <c r="E623" s="0" t="str">
        <f aca="false">IF(A623="","",IFERROR(INDEX(Cleanup_Rules!$E$6:$E$60,MATCH(TRIM(LOWER(Raw_Export!E623)),Cleanup_Rules!$D$6:$D$60,0)),"UNMAPPED"))</f>
        <v/>
      </c>
      <c r="F623" s="0" t="str">
        <f aca="false">IF(A623="","",IFERROR(INDEX(Cleanup_Rules!$H$6:$H$60,MATCH(TRIM(LOWER(Raw_Export!F623)),Cleanup_Rules!$G$6:$G$60,0)),"UNMAPPED"))</f>
        <v/>
      </c>
      <c r="G623" s="0" t="str">
        <f aca="false">IF(A623="","",IFERROR(INDEX(Cleanup_Rules!$K$6:$K$60,MATCH(TRIM(LOWER(Raw_Export!G623)),Cleanup_Rules!$J$6:$J$60,0)),"UNMAPPED"))</f>
        <v/>
      </c>
      <c r="H623" s="0" t="str">
        <f aca="false">IF(A623="","",IFERROR(INDEX(Cleanup_Rules!$N$6:$N$60,MATCH(TRIM(LOWER(Raw_Export!H623)),Cleanup_Rules!$M$6:$M$60,0)),"UNMAPPED"))</f>
        <v/>
      </c>
      <c r="I623" s="35" t="str">
        <f aca="false">IF(OR(A623="",Raw_Export!I623=""),"",Raw_Export!I623)</f>
        <v/>
      </c>
      <c r="J623" s="37" t="str">
        <f aca="false">IF(A623="","",IF(Raw_Export!J623="",0,IF(ISNUMBER(Raw_Export!J623),Raw_Export!J623,VALUE(SUBSTITUTE(SUBSTITUTE(Raw_Export!J623,"$",""),",","")))))</f>
        <v/>
      </c>
      <c r="K623" s="0" t="str">
        <f aca="false">IF(A623="","",IF(COUNTIF($A$6:A623,A623)&gt;1,"Duplicate",""))</f>
        <v/>
      </c>
      <c r="L623" s="0" t="str">
        <f aca="false">IF(A623="","",IF(AND(H623="Completed",I623=""),"No completion date",IF(AND(I623&lt;&gt;"",I623&lt;B623),"Completed before created","")))</f>
        <v/>
      </c>
      <c r="M623" s="0" t="str">
        <f aca="false">IF(A623="","",IF(K623="Duplicate","No","Yes"))</f>
        <v/>
      </c>
      <c r="N623" s="0" t="str">
        <f aca="false">IF(OR(A623="",H623&lt;&gt;"Completed",L623&lt;&gt;""),"",I623-B623)</f>
        <v/>
      </c>
      <c r="O623" s="0" t="str">
        <f aca="false">IF(A623="","",IFERROR(INDEX(Cleanup_Rules!$Q$6:$Q$8,MATCH(F623,Cleanup_Rules!$P$6:$P$8,0)),""))</f>
        <v/>
      </c>
      <c r="P623" s="0" t="str">
        <f aca="false">IF(OR(N623="",O623=""),"",IF(N623&lt;=O623,"Yes","No"))</f>
        <v/>
      </c>
      <c r="Q623" s="0" t="str">
        <f aca="false">IF(A623="","",MID(IF(NOT(EXACT(TRIM(Raw_Export!C623),D623))," · property","")&amp;IF(NOT(EXACT(TRIM(Raw_Export!E623),E623))," · category","")&amp;IF(NOT(EXACT(TRIM(Raw_Export!F623),F623))," · priority","")&amp;IF(NOT(EXACT(TRIM(Raw_Export!G623),G623))," · vendor","")&amp;IF(NOT(EXACT(TRIM(Raw_Export!H623),H623))," · status","")&amp;IF(ISTEXT(Raw_Export!J623)," · cost was text",""),4,200))</f>
        <v/>
      </c>
      <c r="R623" s="0" t="str">
        <f aca="false">IF(A623="","",IF(OR(LEN(Q623)&gt;0,K623&lt;&gt;"",L623&lt;&gt;""),1,0))</f>
        <v/>
      </c>
    </row>
    <row r="624" customFormat="false" ht="15" hidden="false" customHeight="false" outlineLevel="0" collapsed="false">
      <c r="A624" s="0" t="str">
        <f aca="false">IF(Raw_Export!A624="","",Raw_Export!A624)</f>
        <v/>
      </c>
      <c r="B624" s="35" t="str">
        <f aca="false">IF(A624="","",Raw_Export!B624)</f>
        <v/>
      </c>
      <c r="C624" s="36" t="str">
        <f aca="false">IF(A624="","",DATE(YEAR(B624),MONTH(B624),1))</f>
        <v/>
      </c>
      <c r="D624" s="0" t="str">
        <f aca="false">IF(A624="","",IFERROR(INDEX(Cleanup_Rules!$B$6:$B$60,MATCH(TRIM(LOWER(Raw_Export!C624)),Cleanup_Rules!$A$6:$A$60,0)),"UNMAPPED"))</f>
        <v/>
      </c>
      <c r="E624" s="0" t="str">
        <f aca="false">IF(A624="","",IFERROR(INDEX(Cleanup_Rules!$E$6:$E$60,MATCH(TRIM(LOWER(Raw_Export!E624)),Cleanup_Rules!$D$6:$D$60,0)),"UNMAPPED"))</f>
        <v/>
      </c>
      <c r="F624" s="0" t="str">
        <f aca="false">IF(A624="","",IFERROR(INDEX(Cleanup_Rules!$H$6:$H$60,MATCH(TRIM(LOWER(Raw_Export!F624)),Cleanup_Rules!$G$6:$G$60,0)),"UNMAPPED"))</f>
        <v/>
      </c>
      <c r="G624" s="0" t="str">
        <f aca="false">IF(A624="","",IFERROR(INDEX(Cleanup_Rules!$K$6:$K$60,MATCH(TRIM(LOWER(Raw_Export!G624)),Cleanup_Rules!$J$6:$J$60,0)),"UNMAPPED"))</f>
        <v/>
      </c>
      <c r="H624" s="0" t="str">
        <f aca="false">IF(A624="","",IFERROR(INDEX(Cleanup_Rules!$N$6:$N$60,MATCH(TRIM(LOWER(Raw_Export!H624)),Cleanup_Rules!$M$6:$M$60,0)),"UNMAPPED"))</f>
        <v/>
      </c>
      <c r="I624" s="35" t="str">
        <f aca="false">IF(OR(A624="",Raw_Export!I624=""),"",Raw_Export!I624)</f>
        <v/>
      </c>
      <c r="J624" s="37" t="str">
        <f aca="false">IF(A624="","",IF(Raw_Export!J624="",0,IF(ISNUMBER(Raw_Export!J624),Raw_Export!J624,VALUE(SUBSTITUTE(SUBSTITUTE(Raw_Export!J624,"$",""),",","")))))</f>
        <v/>
      </c>
      <c r="K624" s="0" t="str">
        <f aca="false">IF(A624="","",IF(COUNTIF($A$6:A624,A624)&gt;1,"Duplicate",""))</f>
        <v/>
      </c>
      <c r="L624" s="0" t="str">
        <f aca="false">IF(A624="","",IF(AND(H624="Completed",I624=""),"No completion date",IF(AND(I624&lt;&gt;"",I624&lt;B624),"Completed before created","")))</f>
        <v/>
      </c>
      <c r="M624" s="0" t="str">
        <f aca="false">IF(A624="","",IF(K624="Duplicate","No","Yes"))</f>
        <v/>
      </c>
      <c r="N624" s="0" t="str">
        <f aca="false">IF(OR(A624="",H624&lt;&gt;"Completed",L624&lt;&gt;""),"",I624-B624)</f>
        <v/>
      </c>
      <c r="O624" s="0" t="str">
        <f aca="false">IF(A624="","",IFERROR(INDEX(Cleanup_Rules!$Q$6:$Q$8,MATCH(F624,Cleanup_Rules!$P$6:$P$8,0)),""))</f>
        <v/>
      </c>
      <c r="P624" s="0" t="str">
        <f aca="false">IF(OR(N624="",O624=""),"",IF(N624&lt;=O624,"Yes","No"))</f>
        <v/>
      </c>
      <c r="Q624" s="0" t="str">
        <f aca="false">IF(A624="","",MID(IF(NOT(EXACT(TRIM(Raw_Export!C624),D624))," · property","")&amp;IF(NOT(EXACT(TRIM(Raw_Export!E624),E624))," · category","")&amp;IF(NOT(EXACT(TRIM(Raw_Export!F624),F624))," · priority","")&amp;IF(NOT(EXACT(TRIM(Raw_Export!G624),G624))," · vendor","")&amp;IF(NOT(EXACT(TRIM(Raw_Export!H624),H624))," · status","")&amp;IF(ISTEXT(Raw_Export!J624)," · cost was text",""),4,200))</f>
        <v/>
      </c>
      <c r="R624" s="0" t="str">
        <f aca="false">IF(A624="","",IF(OR(LEN(Q624)&gt;0,K624&lt;&gt;"",L624&lt;&gt;""),1,0))</f>
        <v/>
      </c>
    </row>
    <row r="625" customFormat="false" ht="15" hidden="false" customHeight="false" outlineLevel="0" collapsed="false">
      <c r="A625" s="0" t="str">
        <f aca="false">IF(Raw_Export!A625="","",Raw_Export!A625)</f>
        <v/>
      </c>
      <c r="B625" s="35" t="str">
        <f aca="false">IF(A625="","",Raw_Export!B625)</f>
        <v/>
      </c>
      <c r="C625" s="36" t="str">
        <f aca="false">IF(A625="","",DATE(YEAR(B625),MONTH(B625),1))</f>
        <v/>
      </c>
      <c r="D625" s="0" t="str">
        <f aca="false">IF(A625="","",IFERROR(INDEX(Cleanup_Rules!$B$6:$B$60,MATCH(TRIM(LOWER(Raw_Export!C625)),Cleanup_Rules!$A$6:$A$60,0)),"UNMAPPED"))</f>
        <v/>
      </c>
      <c r="E625" s="0" t="str">
        <f aca="false">IF(A625="","",IFERROR(INDEX(Cleanup_Rules!$E$6:$E$60,MATCH(TRIM(LOWER(Raw_Export!E625)),Cleanup_Rules!$D$6:$D$60,0)),"UNMAPPED"))</f>
        <v/>
      </c>
      <c r="F625" s="0" t="str">
        <f aca="false">IF(A625="","",IFERROR(INDEX(Cleanup_Rules!$H$6:$H$60,MATCH(TRIM(LOWER(Raw_Export!F625)),Cleanup_Rules!$G$6:$G$60,0)),"UNMAPPED"))</f>
        <v/>
      </c>
      <c r="G625" s="0" t="str">
        <f aca="false">IF(A625="","",IFERROR(INDEX(Cleanup_Rules!$K$6:$K$60,MATCH(TRIM(LOWER(Raw_Export!G625)),Cleanup_Rules!$J$6:$J$60,0)),"UNMAPPED"))</f>
        <v/>
      </c>
      <c r="H625" s="0" t="str">
        <f aca="false">IF(A625="","",IFERROR(INDEX(Cleanup_Rules!$N$6:$N$60,MATCH(TRIM(LOWER(Raw_Export!H625)),Cleanup_Rules!$M$6:$M$60,0)),"UNMAPPED"))</f>
        <v/>
      </c>
      <c r="I625" s="35" t="str">
        <f aca="false">IF(OR(A625="",Raw_Export!I625=""),"",Raw_Export!I625)</f>
        <v/>
      </c>
      <c r="J625" s="37" t="str">
        <f aca="false">IF(A625="","",IF(Raw_Export!J625="",0,IF(ISNUMBER(Raw_Export!J625),Raw_Export!J625,VALUE(SUBSTITUTE(SUBSTITUTE(Raw_Export!J625,"$",""),",","")))))</f>
        <v/>
      </c>
      <c r="K625" s="0" t="str">
        <f aca="false">IF(A625="","",IF(COUNTIF($A$6:A625,A625)&gt;1,"Duplicate",""))</f>
        <v/>
      </c>
      <c r="L625" s="0" t="str">
        <f aca="false">IF(A625="","",IF(AND(H625="Completed",I625=""),"No completion date",IF(AND(I625&lt;&gt;"",I625&lt;B625),"Completed before created","")))</f>
        <v/>
      </c>
      <c r="M625" s="0" t="str">
        <f aca="false">IF(A625="","",IF(K625="Duplicate","No","Yes"))</f>
        <v/>
      </c>
      <c r="N625" s="0" t="str">
        <f aca="false">IF(OR(A625="",H625&lt;&gt;"Completed",L625&lt;&gt;""),"",I625-B625)</f>
        <v/>
      </c>
      <c r="O625" s="0" t="str">
        <f aca="false">IF(A625="","",IFERROR(INDEX(Cleanup_Rules!$Q$6:$Q$8,MATCH(F625,Cleanup_Rules!$P$6:$P$8,0)),""))</f>
        <v/>
      </c>
      <c r="P625" s="0" t="str">
        <f aca="false">IF(OR(N625="",O625=""),"",IF(N625&lt;=O625,"Yes","No"))</f>
        <v/>
      </c>
      <c r="Q625" s="0" t="str">
        <f aca="false">IF(A625="","",MID(IF(NOT(EXACT(TRIM(Raw_Export!C625),D625))," · property","")&amp;IF(NOT(EXACT(TRIM(Raw_Export!E625),E625))," · category","")&amp;IF(NOT(EXACT(TRIM(Raw_Export!F625),F625))," · priority","")&amp;IF(NOT(EXACT(TRIM(Raw_Export!G625),G625))," · vendor","")&amp;IF(NOT(EXACT(TRIM(Raw_Export!H625),H625))," · status","")&amp;IF(ISTEXT(Raw_Export!J625)," · cost was text",""),4,200))</f>
        <v/>
      </c>
      <c r="R625" s="0" t="str">
        <f aca="false">IF(A625="","",IF(OR(LEN(Q625)&gt;0,K625&lt;&gt;"",L625&lt;&gt;""),1,0))</f>
        <v/>
      </c>
    </row>
    <row r="626" customFormat="false" ht="15" hidden="false" customHeight="false" outlineLevel="0" collapsed="false">
      <c r="A626" s="0" t="str">
        <f aca="false">IF(Raw_Export!A626="","",Raw_Export!A626)</f>
        <v/>
      </c>
      <c r="B626" s="35" t="str">
        <f aca="false">IF(A626="","",Raw_Export!B626)</f>
        <v/>
      </c>
      <c r="C626" s="36" t="str">
        <f aca="false">IF(A626="","",DATE(YEAR(B626),MONTH(B626),1))</f>
        <v/>
      </c>
      <c r="D626" s="0" t="str">
        <f aca="false">IF(A626="","",IFERROR(INDEX(Cleanup_Rules!$B$6:$B$60,MATCH(TRIM(LOWER(Raw_Export!C626)),Cleanup_Rules!$A$6:$A$60,0)),"UNMAPPED"))</f>
        <v/>
      </c>
      <c r="E626" s="0" t="str">
        <f aca="false">IF(A626="","",IFERROR(INDEX(Cleanup_Rules!$E$6:$E$60,MATCH(TRIM(LOWER(Raw_Export!E626)),Cleanup_Rules!$D$6:$D$60,0)),"UNMAPPED"))</f>
        <v/>
      </c>
      <c r="F626" s="0" t="str">
        <f aca="false">IF(A626="","",IFERROR(INDEX(Cleanup_Rules!$H$6:$H$60,MATCH(TRIM(LOWER(Raw_Export!F626)),Cleanup_Rules!$G$6:$G$60,0)),"UNMAPPED"))</f>
        <v/>
      </c>
      <c r="G626" s="0" t="str">
        <f aca="false">IF(A626="","",IFERROR(INDEX(Cleanup_Rules!$K$6:$K$60,MATCH(TRIM(LOWER(Raw_Export!G626)),Cleanup_Rules!$J$6:$J$60,0)),"UNMAPPED"))</f>
        <v/>
      </c>
      <c r="H626" s="0" t="str">
        <f aca="false">IF(A626="","",IFERROR(INDEX(Cleanup_Rules!$N$6:$N$60,MATCH(TRIM(LOWER(Raw_Export!H626)),Cleanup_Rules!$M$6:$M$60,0)),"UNMAPPED"))</f>
        <v/>
      </c>
      <c r="I626" s="35" t="str">
        <f aca="false">IF(OR(A626="",Raw_Export!I626=""),"",Raw_Export!I626)</f>
        <v/>
      </c>
      <c r="J626" s="37" t="str">
        <f aca="false">IF(A626="","",IF(Raw_Export!J626="",0,IF(ISNUMBER(Raw_Export!J626),Raw_Export!J626,VALUE(SUBSTITUTE(SUBSTITUTE(Raw_Export!J626,"$",""),",","")))))</f>
        <v/>
      </c>
      <c r="K626" s="0" t="str">
        <f aca="false">IF(A626="","",IF(COUNTIF($A$6:A626,A626)&gt;1,"Duplicate",""))</f>
        <v/>
      </c>
      <c r="L626" s="0" t="str">
        <f aca="false">IF(A626="","",IF(AND(H626="Completed",I626=""),"No completion date",IF(AND(I626&lt;&gt;"",I626&lt;B626),"Completed before created","")))</f>
        <v/>
      </c>
      <c r="M626" s="0" t="str">
        <f aca="false">IF(A626="","",IF(K626="Duplicate","No","Yes"))</f>
        <v/>
      </c>
      <c r="N626" s="0" t="str">
        <f aca="false">IF(OR(A626="",H626&lt;&gt;"Completed",L626&lt;&gt;""),"",I626-B626)</f>
        <v/>
      </c>
      <c r="O626" s="0" t="str">
        <f aca="false">IF(A626="","",IFERROR(INDEX(Cleanup_Rules!$Q$6:$Q$8,MATCH(F626,Cleanup_Rules!$P$6:$P$8,0)),""))</f>
        <v/>
      </c>
      <c r="P626" s="0" t="str">
        <f aca="false">IF(OR(N626="",O626=""),"",IF(N626&lt;=O626,"Yes","No"))</f>
        <v/>
      </c>
      <c r="Q626" s="0" t="str">
        <f aca="false">IF(A626="","",MID(IF(NOT(EXACT(TRIM(Raw_Export!C626),D626))," · property","")&amp;IF(NOT(EXACT(TRIM(Raw_Export!E626),E626))," · category","")&amp;IF(NOT(EXACT(TRIM(Raw_Export!F626),F626))," · priority","")&amp;IF(NOT(EXACT(TRIM(Raw_Export!G626),G626))," · vendor","")&amp;IF(NOT(EXACT(TRIM(Raw_Export!H626),H626))," · status","")&amp;IF(ISTEXT(Raw_Export!J626)," · cost was text",""),4,200))</f>
        <v/>
      </c>
      <c r="R626" s="0" t="str">
        <f aca="false">IF(A626="","",IF(OR(LEN(Q626)&gt;0,K626&lt;&gt;"",L626&lt;&gt;""),1,0))</f>
        <v/>
      </c>
    </row>
    <row r="627" customFormat="false" ht="15" hidden="false" customHeight="false" outlineLevel="0" collapsed="false">
      <c r="A627" s="0" t="str">
        <f aca="false">IF(Raw_Export!A627="","",Raw_Export!A627)</f>
        <v/>
      </c>
      <c r="B627" s="35" t="str">
        <f aca="false">IF(A627="","",Raw_Export!B627)</f>
        <v/>
      </c>
      <c r="C627" s="36" t="str">
        <f aca="false">IF(A627="","",DATE(YEAR(B627),MONTH(B627),1))</f>
        <v/>
      </c>
      <c r="D627" s="0" t="str">
        <f aca="false">IF(A627="","",IFERROR(INDEX(Cleanup_Rules!$B$6:$B$60,MATCH(TRIM(LOWER(Raw_Export!C627)),Cleanup_Rules!$A$6:$A$60,0)),"UNMAPPED"))</f>
        <v/>
      </c>
      <c r="E627" s="0" t="str">
        <f aca="false">IF(A627="","",IFERROR(INDEX(Cleanup_Rules!$E$6:$E$60,MATCH(TRIM(LOWER(Raw_Export!E627)),Cleanup_Rules!$D$6:$D$60,0)),"UNMAPPED"))</f>
        <v/>
      </c>
      <c r="F627" s="0" t="str">
        <f aca="false">IF(A627="","",IFERROR(INDEX(Cleanup_Rules!$H$6:$H$60,MATCH(TRIM(LOWER(Raw_Export!F627)),Cleanup_Rules!$G$6:$G$60,0)),"UNMAPPED"))</f>
        <v/>
      </c>
      <c r="G627" s="0" t="str">
        <f aca="false">IF(A627="","",IFERROR(INDEX(Cleanup_Rules!$K$6:$K$60,MATCH(TRIM(LOWER(Raw_Export!G627)),Cleanup_Rules!$J$6:$J$60,0)),"UNMAPPED"))</f>
        <v/>
      </c>
      <c r="H627" s="0" t="str">
        <f aca="false">IF(A627="","",IFERROR(INDEX(Cleanup_Rules!$N$6:$N$60,MATCH(TRIM(LOWER(Raw_Export!H627)),Cleanup_Rules!$M$6:$M$60,0)),"UNMAPPED"))</f>
        <v/>
      </c>
      <c r="I627" s="35" t="str">
        <f aca="false">IF(OR(A627="",Raw_Export!I627=""),"",Raw_Export!I627)</f>
        <v/>
      </c>
      <c r="J627" s="37" t="str">
        <f aca="false">IF(A627="","",IF(Raw_Export!J627="",0,IF(ISNUMBER(Raw_Export!J627),Raw_Export!J627,VALUE(SUBSTITUTE(SUBSTITUTE(Raw_Export!J627,"$",""),",","")))))</f>
        <v/>
      </c>
      <c r="K627" s="0" t="str">
        <f aca="false">IF(A627="","",IF(COUNTIF($A$6:A627,A627)&gt;1,"Duplicate",""))</f>
        <v/>
      </c>
      <c r="L627" s="0" t="str">
        <f aca="false">IF(A627="","",IF(AND(H627="Completed",I627=""),"No completion date",IF(AND(I627&lt;&gt;"",I627&lt;B627),"Completed before created","")))</f>
        <v/>
      </c>
      <c r="M627" s="0" t="str">
        <f aca="false">IF(A627="","",IF(K627="Duplicate","No","Yes"))</f>
        <v/>
      </c>
      <c r="N627" s="0" t="str">
        <f aca="false">IF(OR(A627="",H627&lt;&gt;"Completed",L627&lt;&gt;""),"",I627-B627)</f>
        <v/>
      </c>
      <c r="O627" s="0" t="str">
        <f aca="false">IF(A627="","",IFERROR(INDEX(Cleanup_Rules!$Q$6:$Q$8,MATCH(F627,Cleanup_Rules!$P$6:$P$8,0)),""))</f>
        <v/>
      </c>
      <c r="P627" s="0" t="str">
        <f aca="false">IF(OR(N627="",O627=""),"",IF(N627&lt;=O627,"Yes","No"))</f>
        <v/>
      </c>
      <c r="Q627" s="0" t="str">
        <f aca="false">IF(A627="","",MID(IF(NOT(EXACT(TRIM(Raw_Export!C627),D627))," · property","")&amp;IF(NOT(EXACT(TRIM(Raw_Export!E627),E627))," · category","")&amp;IF(NOT(EXACT(TRIM(Raw_Export!F627),F627))," · priority","")&amp;IF(NOT(EXACT(TRIM(Raw_Export!G627),G627))," · vendor","")&amp;IF(NOT(EXACT(TRIM(Raw_Export!H627),H627))," · status","")&amp;IF(ISTEXT(Raw_Export!J627)," · cost was text",""),4,200))</f>
        <v/>
      </c>
      <c r="R627" s="0" t="str">
        <f aca="false">IF(A627="","",IF(OR(LEN(Q627)&gt;0,K627&lt;&gt;"",L627&lt;&gt;""),1,0))</f>
        <v/>
      </c>
    </row>
    <row r="628" customFormat="false" ht="15" hidden="false" customHeight="false" outlineLevel="0" collapsed="false">
      <c r="A628" s="0" t="str">
        <f aca="false">IF(Raw_Export!A628="","",Raw_Export!A628)</f>
        <v/>
      </c>
      <c r="B628" s="35" t="str">
        <f aca="false">IF(A628="","",Raw_Export!B628)</f>
        <v/>
      </c>
      <c r="C628" s="36" t="str">
        <f aca="false">IF(A628="","",DATE(YEAR(B628),MONTH(B628),1))</f>
        <v/>
      </c>
      <c r="D628" s="0" t="str">
        <f aca="false">IF(A628="","",IFERROR(INDEX(Cleanup_Rules!$B$6:$B$60,MATCH(TRIM(LOWER(Raw_Export!C628)),Cleanup_Rules!$A$6:$A$60,0)),"UNMAPPED"))</f>
        <v/>
      </c>
      <c r="E628" s="0" t="str">
        <f aca="false">IF(A628="","",IFERROR(INDEX(Cleanup_Rules!$E$6:$E$60,MATCH(TRIM(LOWER(Raw_Export!E628)),Cleanup_Rules!$D$6:$D$60,0)),"UNMAPPED"))</f>
        <v/>
      </c>
      <c r="F628" s="0" t="str">
        <f aca="false">IF(A628="","",IFERROR(INDEX(Cleanup_Rules!$H$6:$H$60,MATCH(TRIM(LOWER(Raw_Export!F628)),Cleanup_Rules!$G$6:$G$60,0)),"UNMAPPED"))</f>
        <v/>
      </c>
      <c r="G628" s="0" t="str">
        <f aca="false">IF(A628="","",IFERROR(INDEX(Cleanup_Rules!$K$6:$K$60,MATCH(TRIM(LOWER(Raw_Export!G628)),Cleanup_Rules!$J$6:$J$60,0)),"UNMAPPED"))</f>
        <v/>
      </c>
      <c r="H628" s="0" t="str">
        <f aca="false">IF(A628="","",IFERROR(INDEX(Cleanup_Rules!$N$6:$N$60,MATCH(TRIM(LOWER(Raw_Export!H628)),Cleanup_Rules!$M$6:$M$60,0)),"UNMAPPED"))</f>
        <v/>
      </c>
      <c r="I628" s="35" t="str">
        <f aca="false">IF(OR(A628="",Raw_Export!I628=""),"",Raw_Export!I628)</f>
        <v/>
      </c>
      <c r="J628" s="37" t="str">
        <f aca="false">IF(A628="","",IF(Raw_Export!J628="",0,IF(ISNUMBER(Raw_Export!J628),Raw_Export!J628,VALUE(SUBSTITUTE(SUBSTITUTE(Raw_Export!J628,"$",""),",","")))))</f>
        <v/>
      </c>
      <c r="K628" s="0" t="str">
        <f aca="false">IF(A628="","",IF(COUNTIF($A$6:A628,A628)&gt;1,"Duplicate",""))</f>
        <v/>
      </c>
      <c r="L628" s="0" t="str">
        <f aca="false">IF(A628="","",IF(AND(H628="Completed",I628=""),"No completion date",IF(AND(I628&lt;&gt;"",I628&lt;B628),"Completed before created","")))</f>
        <v/>
      </c>
      <c r="M628" s="0" t="str">
        <f aca="false">IF(A628="","",IF(K628="Duplicate","No","Yes"))</f>
        <v/>
      </c>
      <c r="N628" s="0" t="str">
        <f aca="false">IF(OR(A628="",H628&lt;&gt;"Completed",L628&lt;&gt;""),"",I628-B628)</f>
        <v/>
      </c>
      <c r="O628" s="0" t="str">
        <f aca="false">IF(A628="","",IFERROR(INDEX(Cleanup_Rules!$Q$6:$Q$8,MATCH(F628,Cleanup_Rules!$P$6:$P$8,0)),""))</f>
        <v/>
      </c>
      <c r="P628" s="0" t="str">
        <f aca="false">IF(OR(N628="",O628=""),"",IF(N628&lt;=O628,"Yes","No"))</f>
        <v/>
      </c>
      <c r="Q628" s="0" t="str">
        <f aca="false">IF(A628="","",MID(IF(NOT(EXACT(TRIM(Raw_Export!C628),D628))," · property","")&amp;IF(NOT(EXACT(TRIM(Raw_Export!E628),E628))," · category","")&amp;IF(NOT(EXACT(TRIM(Raw_Export!F628),F628))," · priority","")&amp;IF(NOT(EXACT(TRIM(Raw_Export!G628),G628))," · vendor","")&amp;IF(NOT(EXACT(TRIM(Raw_Export!H628),H628))," · status","")&amp;IF(ISTEXT(Raw_Export!J628)," · cost was text",""),4,200))</f>
        <v/>
      </c>
      <c r="R628" s="0" t="str">
        <f aca="false">IF(A628="","",IF(OR(LEN(Q628)&gt;0,K628&lt;&gt;"",L628&lt;&gt;""),1,0))</f>
        <v/>
      </c>
    </row>
    <row r="629" customFormat="false" ht="15" hidden="false" customHeight="false" outlineLevel="0" collapsed="false">
      <c r="A629" s="0" t="str">
        <f aca="false">IF(Raw_Export!A629="","",Raw_Export!A629)</f>
        <v/>
      </c>
      <c r="B629" s="35" t="str">
        <f aca="false">IF(A629="","",Raw_Export!B629)</f>
        <v/>
      </c>
      <c r="C629" s="36" t="str">
        <f aca="false">IF(A629="","",DATE(YEAR(B629),MONTH(B629),1))</f>
        <v/>
      </c>
      <c r="D629" s="0" t="str">
        <f aca="false">IF(A629="","",IFERROR(INDEX(Cleanup_Rules!$B$6:$B$60,MATCH(TRIM(LOWER(Raw_Export!C629)),Cleanup_Rules!$A$6:$A$60,0)),"UNMAPPED"))</f>
        <v/>
      </c>
      <c r="E629" s="0" t="str">
        <f aca="false">IF(A629="","",IFERROR(INDEX(Cleanup_Rules!$E$6:$E$60,MATCH(TRIM(LOWER(Raw_Export!E629)),Cleanup_Rules!$D$6:$D$60,0)),"UNMAPPED"))</f>
        <v/>
      </c>
      <c r="F629" s="0" t="str">
        <f aca="false">IF(A629="","",IFERROR(INDEX(Cleanup_Rules!$H$6:$H$60,MATCH(TRIM(LOWER(Raw_Export!F629)),Cleanup_Rules!$G$6:$G$60,0)),"UNMAPPED"))</f>
        <v/>
      </c>
      <c r="G629" s="0" t="str">
        <f aca="false">IF(A629="","",IFERROR(INDEX(Cleanup_Rules!$K$6:$K$60,MATCH(TRIM(LOWER(Raw_Export!G629)),Cleanup_Rules!$J$6:$J$60,0)),"UNMAPPED"))</f>
        <v/>
      </c>
      <c r="H629" s="0" t="str">
        <f aca="false">IF(A629="","",IFERROR(INDEX(Cleanup_Rules!$N$6:$N$60,MATCH(TRIM(LOWER(Raw_Export!H629)),Cleanup_Rules!$M$6:$M$60,0)),"UNMAPPED"))</f>
        <v/>
      </c>
      <c r="I629" s="35" t="str">
        <f aca="false">IF(OR(A629="",Raw_Export!I629=""),"",Raw_Export!I629)</f>
        <v/>
      </c>
      <c r="J629" s="37" t="str">
        <f aca="false">IF(A629="","",IF(Raw_Export!J629="",0,IF(ISNUMBER(Raw_Export!J629),Raw_Export!J629,VALUE(SUBSTITUTE(SUBSTITUTE(Raw_Export!J629,"$",""),",","")))))</f>
        <v/>
      </c>
      <c r="K629" s="0" t="str">
        <f aca="false">IF(A629="","",IF(COUNTIF($A$6:A629,A629)&gt;1,"Duplicate",""))</f>
        <v/>
      </c>
      <c r="L629" s="0" t="str">
        <f aca="false">IF(A629="","",IF(AND(H629="Completed",I629=""),"No completion date",IF(AND(I629&lt;&gt;"",I629&lt;B629),"Completed before created","")))</f>
        <v/>
      </c>
      <c r="M629" s="0" t="str">
        <f aca="false">IF(A629="","",IF(K629="Duplicate","No","Yes"))</f>
        <v/>
      </c>
      <c r="N629" s="0" t="str">
        <f aca="false">IF(OR(A629="",H629&lt;&gt;"Completed",L629&lt;&gt;""),"",I629-B629)</f>
        <v/>
      </c>
      <c r="O629" s="0" t="str">
        <f aca="false">IF(A629="","",IFERROR(INDEX(Cleanup_Rules!$Q$6:$Q$8,MATCH(F629,Cleanup_Rules!$P$6:$P$8,0)),""))</f>
        <v/>
      </c>
      <c r="P629" s="0" t="str">
        <f aca="false">IF(OR(N629="",O629=""),"",IF(N629&lt;=O629,"Yes","No"))</f>
        <v/>
      </c>
      <c r="Q629" s="0" t="str">
        <f aca="false">IF(A629="","",MID(IF(NOT(EXACT(TRIM(Raw_Export!C629),D629))," · property","")&amp;IF(NOT(EXACT(TRIM(Raw_Export!E629),E629))," · category","")&amp;IF(NOT(EXACT(TRIM(Raw_Export!F629),F629))," · priority","")&amp;IF(NOT(EXACT(TRIM(Raw_Export!G629),G629))," · vendor","")&amp;IF(NOT(EXACT(TRIM(Raw_Export!H629),H629))," · status","")&amp;IF(ISTEXT(Raw_Export!J629)," · cost was text",""),4,200))</f>
        <v/>
      </c>
      <c r="R629" s="0" t="str">
        <f aca="false">IF(A629="","",IF(OR(LEN(Q629)&gt;0,K629&lt;&gt;"",L629&lt;&gt;""),1,0))</f>
        <v/>
      </c>
    </row>
    <row r="630" customFormat="false" ht="15" hidden="false" customHeight="false" outlineLevel="0" collapsed="false">
      <c r="A630" s="0" t="str">
        <f aca="false">IF(Raw_Export!A630="","",Raw_Export!A630)</f>
        <v/>
      </c>
      <c r="B630" s="35" t="str">
        <f aca="false">IF(A630="","",Raw_Export!B630)</f>
        <v/>
      </c>
      <c r="C630" s="36" t="str">
        <f aca="false">IF(A630="","",DATE(YEAR(B630),MONTH(B630),1))</f>
        <v/>
      </c>
      <c r="D630" s="0" t="str">
        <f aca="false">IF(A630="","",IFERROR(INDEX(Cleanup_Rules!$B$6:$B$60,MATCH(TRIM(LOWER(Raw_Export!C630)),Cleanup_Rules!$A$6:$A$60,0)),"UNMAPPED"))</f>
        <v/>
      </c>
      <c r="E630" s="0" t="str">
        <f aca="false">IF(A630="","",IFERROR(INDEX(Cleanup_Rules!$E$6:$E$60,MATCH(TRIM(LOWER(Raw_Export!E630)),Cleanup_Rules!$D$6:$D$60,0)),"UNMAPPED"))</f>
        <v/>
      </c>
      <c r="F630" s="0" t="str">
        <f aca="false">IF(A630="","",IFERROR(INDEX(Cleanup_Rules!$H$6:$H$60,MATCH(TRIM(LOWER(Raw_Export!F630)),Cleanup_Rules!$G$6:$G$60,0)),"UNMAPPED"))</f>
        <v/>
      </c>
      <c r="G630" s="0" t="str">
        <f aca="false">IF(A630="","",IFERROR(INDEX(Cleanup_Rules!$K$6:$K$60,MATCH(TRIM(LOWER(Raw_Export!G630)),Cleanup_Rules!$J$6:$J$60,0)),"UNMAPPED"))</f>
        <v/>
      </c>
      <c r="H630" s="0" t="str">
        <f aca="false">IF(A630="","",IFERROR(INDEX(Cleanup_Rules!$N$6:$N$60,MATCH(TRIM(LOWER(Raw_Export!H630)),Cleanup_Rules!$M$6:$M$60,0)),"UNMAPPED"))</f>
        <v/>
      </c>
      <c r="I630" s="35" t="str">
        <f aca="false">IF(OR(A630="",Raw_Export!I630=""),"",Raw_Export!I630)</f>
        <v/>
      </c>
      <c r="J630" s="37" t="str">
        <f aca="false">IF(A630="","",IF(Raw_Export!J630="",0,IF(ISNUMBER(Raw_Export!J630),Raw_Export!J630,VALUE(SUBSTITUTE(SUBSTITUTE(Raw_Export!J630,"$",""),",","")))))</f>
        <v/>
      </c>
      <c r="K630" s="0" t="str">
        <f aca="false">IF(A630="","",IF(COUNTIF($A$6:A630,A630)&gt;1,"Duplicate",""))</f>
        <v/>
      </c>
      <c r="L630" s="0" t="str">
        <f aca="false">IF(A630="","",IF(AND(H630="Completed",I630=""),"No completion date",IF(AND(I630&lt;&gt;"",I630&lt;B630),"Completed before created","")))</f>
        <v/>
      </c>
      <c r="M630" s="0" t="str">
        <f aca="false">IF(A630="","",IF(K630="Duplicate","No","Yes"))</f>
        <v/>
      </c>
      <c r="N630" s="0" t="str">
        <f aca="false">IF(OR(A630="",H630&lt;&gt;"Completed",L630&lt;&gt;""),"",I630-B630)</f>
        <v/>
      </c>
      <c r="O630" s="0" t="str">
        <f aca="false">IF(A630="","",IFERROR(INDEX(Cleanup_Rules!$Q$6:$Q$8,MATCH(F630,Cleanup_Rules!$P$6:$P$8,0)),""))</f>
        <v/>
      </c>
      <c r="P630" s="0" t="str">
        <f aca="false">IF(OR(N630="",O630=""),"",IF(N630&lt;=O630,"Yes","No"))</f>
        <v/>
      </c>
      <c r="Q630" s="0" t="str">
        <f aca="false">IF(A630="","",MID(IF(NOT(EXACT(TRIM(Raw_Export!C630),D630))," · property","")&amp;IF(NOT(EXACT(TRIM(Raw_Export!E630),E630))," · category","")&amp;IF(NOT(EXACT(TRIM(Raw_Export!F630),F630))," · priority","")&amp;IF(NOT(EXACT(TRIM(Raw_Export!G630),G630))," · vendor","")&amp;IF(NOT(EXACT(TRIM(Raw_Export!H630),H630))," · status","")&amp;IF(ISTEXT(Raw_Export!J630)," · cost was text",""),4,200))</f>
        <v/>
      </c>
      <c r="R630" s="0" t="str">
        <f aca="false">IF(A630="","",IF(OR(LEN(Q630)&gt;0,K630&lt;&gt;"",L630&lt;&gt;""),1,0))</f>
        <v/>
      </c>
    </row>
    <row r="631" customFormat="false" ht="15" hidden="false" customHeight="false" outlineLevel="0" collapsed="false">
      <c r="A631" s="0" t="str">
        <f aca="false">IF(Raw_Export!A631="","",Raw_Export!A631)</f>
        <v/>
      </c>
      <c r="B631" s="35" t="str">
        <f aca="false">IF(A631="","",Raw_Export!B631)</f>
        <v/>
      </c>
      <c r="C631" s="36" t="str">
        <f aca="false">IF(A631="","",DATE(YEAR(B631),MONTH(B631),1))</f>
        <v/>
      </c>
      <c r="D631" s="0" t="str">
        <f aca="false">IF(A631="","",IFERROR(INDEX(Cleanup_Rules!$B$6:$B$60,MATCH(TRIM(LOWER(Raw_Export!C631)),Cleanup_Rules!$A$6:$A$60,0)),"UNMAPPED"))</f>
        <v/>
      </c>
      <c r="E631" s="0" t="str">
        <f aca="false">IF(A631="","",IFERROR(INDEX(Cleanup_Rules!$E$6:$E$60,MATCH(TRIM(LOWER(Raw_Export!E631)),Cleanup_Rules!$D$6:$D$60,0)),"UNMAPPED"))</f>
        <v/>
      </c>
      <c r="F631" s="0" t="str">
        <f aca="false">IF(A631="","",IFERROR(INDEX(Cleanup_Rules!$H$6:$H$60,MATCH(TRIM(LOWER(Raw_Export!F631)),Cleanup_Rules!$G$6:$G$60,0)),"UNMAPPED"))</f>
        <v/>
      </c>
      <c r="G631" s="0" t="str">
        <f aca="false">IF(A631="","",IFERROR(INDEX(Cleanup_Rules!$K$6:$K$60,MATCH(TRIM(LOWER(Raw_Export!G631)),Cleanup_Rules!$J$6:$J$60,0)),"UNMAPPED"))</f>
        <v/>
      </c>
      <c r="H631" s="0" t="str">
        <f aca="false">IF(A631="","",IFERROR(INDEX(Cleanup_Rules!$N$6:$N$60,MATCH(TRIM(LOWER(Raw_Export!H631)),Cleanup_Rules!$M$6:$M$60,0)),"UNMAPPED"))</f>
        <v/>
      </c>
      <c r="I631" s="35" t="str">
        <f aca="false">IF(OR(A631="",Raw_Export!I631=""),"",Raw_Export!I631)</f>
        <v/>
      </c>
      <c r="J631" s="37" t="str">
        <f aca="false">IF(A631="","",IF(Raw_Export!J631="",0,IF(ISNUMBER(Raw_Export!J631),Raw_Export!J631,VALUE(SUBSTITUTE(SUBSTITUTE(Raw_Export!J631,"$",""),",","")))))</f>
        <v/>
      </c>
      <c r="K631" s="0" t="str">
        <f aca="false">IF(A631="","",IF(COUNTIF($A$6:A631,A631)&gt;1,"Duplicate",""))</f>
        <v/>
      </c>
      <c r="L631" s="0" t="str">
        <f aca="false">IF(A631="","",IF(AND(H631="Completed",I631=""),"No completion date",IF(AND(I631&lt;&gt;"",I631&lt;B631),"Completed before created","")))</f>
        <v/>
      </c>
      <c r="M631" s="0" t="str">
        <f aca="false">IF(A631="","",IF(K631="Duplicate","No","Yes"))</f>
        <v/>
      </c>
      <c r="N631" s="0" t="str">
        <f aca="false">IF(OR(A631="",H631&lt;&gt;"Completed",L631&lt;&gt;""),"",I631-B631)</f>
        <v/>
      </c>
      <c r="O631" s="0" t="str">
        <f aca="false">IF(A631="","",IFERROR(INDEX(Cleanup_Rules!$Q$6:$Q$8,MATCH(F631,Cleanup_Rules!$P$6:$P$8,0)),""))</f>
        <v/>
      </c>
      <c r="P631" s="0" t="str">
        <f aca="false">IF(OR(N631="",O631=""),"",IF(N631&lt;=O631,"Yes","No"))</f>
        <v/>
      </c>
      <c r="Q631" s="0" t="str">
        <f aca="false">IF(A631="","",MID(IF(NOT(EXACT(TRIM(Raw_Export!C631),D631))," · property","")&amp;IF(NOT(EXACT(TRIM(Raw_Export!E631),E631))," · category","")&amp;IF(NOT(EXACT(TRIM(Raw_Export!F631),F631))," · priority","")&amp;IF(NOT(EXACT(TRIM(Raw_Export!G631),G631))," · vendor","")&amp;IF(NOT(EXACT(TRIM(Raw_Export!H631),H631))," · status","")&amp;IF(ISTEXT(Raw_Export!J631)," · cost was text",""),4,200))</f>
        <v/>
      </c>
      <c r="R631" s="0" t="str">
        <f aca="false">IF(A631="","",IF(OR(LEN(Q631)&gt;0,K631&lt;&gt;"",L631&lt;&gt;""),1,0))</f>
        <v/>
      </c>
    </row>
    <row r="632" customFormat="false" ht="15" hidden="false" customHeight="false" outlineLevel="0" collapsed="false">
      <c r="A632" s="0" t="str">
        <f aca="false">IF(Raw_Export!A632="","",Raw_Export!A632)</f>
        <v/>
      </c>
      <c r="B632" s="35" t="str">
        <f aca="false">IF(A632="","",Raw_Export!B632)</f>
        <v/>
      </c>
      <c r="C632" s="36" t="str">
        <f aca="false">IF(A632="","",DATE(YEAR(B632),MONTH(B632),1))</f>
        <v/>
      </c>
      <c r="D632" s="0" t="str">
        <f aca="false">IF(A632="","",IFERROR(INDEX(Cleanup_Rules!$B$6:$B$60,MATCH(TRIM(LOWER(Raw_Export!C632)),Cleanup_Rules!$A$6:$A$60,0)),"UNMAPPED"))</f>
        <v/>
      </c>
      <c r="E632" s="0" t="str">
        <f aca="false">IF(A632="","",IFERROR(INDEX(Cleanup_Rules!$E$6:$E$60,MATCH(TRIM(LOWER(Raw_Export!E632)),Cleanup_Rules!$D$6:$D$60,0)),"UNMAPPED"))</f>
        <v/>
      </c>
      <c r="F632" s="0" t="str">
        <f aca="false">IF(A632="","",IFERROR(INDEX(Cleanup_Rules!$H$6:$H$60,MATCH(TRIM(LOWER(Raw_Export!F632)),Cleanup_Rules!$G$6:$G$60,0)),"UNMAPPED"))</f>
        <v/>
      </c>
      <c r="G632" s="0" t="str">
        <f aca="false">IF(A632="","",IFERROR(INDEX(Cleanup_Rules!$K$6:$K$60,MATCH(TRIM(LOWER(Raw_Export!G632)),Cleanup_Rules!$J$6:$J$60,0)),"UNMAPPED"))</f>
        <v/>
      </c>
      <c r="H632" s="0" t="str">
        <f aca="false">IF(A632="","",IFERROR(INDEX(Cleanup_Rules!$N$6:$N$60,MATCH(TRIM(LOWER(Raw_Export!H632)),Cleanup_Rules!$M$6:$M$60,0)),"UNMAPPED"))</f>
        <v/>
      </c>
      <c r="I632" s="35" t="str">
        <f aca="false">IF(OR(A632="",Raw_Export!I632=""),"",Raw_Export!I632)</f>
        <v/>
      </c>
      <c r="J632" s="37" t="str">
        <f aca="false">IF(A632="","",IF(Raw_Export!J632="",0,IF(ISNUMBER(Raw_Export!J632),Raw_Export!J632,VALUE(SUBSTITUTE(SUBSTITUTE(Raw_Export!J632,"$",""),",","")))))</f>
        <v/>
      </c>
      <c r="K632" s="0" t="str">
        <f aca="false">IF(A632="","",IF(COUNTIF($A$6:A632,A632)&gt;1,"Duplicate",""))</f>
        <v/>
      </c>
      <c r="L632" s="0" t="str">
        <f aca="false">IF(A632="","",IF(AND(H632="Completed",I632=""),"No completion date",IF(AND(I632&lt;&gt;"",I632&lt;B632),"Completed before created","")))</f>
        <v/>
      </c>
      <c r="M632" s="0" t="str">
        <f aca="false">IF(A632="","",IF(K632="Duplicate","No","Yes"))</f>
        <v/>
      </c>
      <c r="N632" s="0" t="str">
        <f aca="false">IF(OR(A632="",H632&lt;&gt;"Completed",L632&lt;&gt;""),"",I632-B632)</f>
        <v/>
      </c>
      <c r="O632" s="0" t="str">
        <f aca="false">IF(A632="","",IFERROR(INDEX(Cleanup_Rules!$Q$6:$Q$8,MATCH(F632,Cleanup_Rules!$P$6:$P$8,0)),""))</f>
        <v/>
      </c>
      <c r="P632" s="0" t="str">
        <f aca="false">IF(OR(N632="",O632=""),"",IF(N632&lt;=O632,"Yes","No"))</f>
        <v/>
      </c>
      <c r="Q632" s="0" t="str">
        <f aca="false">IF(A632="","",MID(IF(NOT(EXACT(TRIM(Raw_Export!C632),D632))," · property","")&amp;IF(NOT(EXACT(TRIM(Raw_Export!E632),E632))," · category","")&amp;IF(NOT(EXACT(TRIM(Raw_Export!F632),F632))," · priority","")&amp;IF(NOT(EXACT(TRIM(Raw_Export!G632),G632))," · vendor","")&amp;IF(NOT(EXACT(TRIM(Raw_Export!H632),H632))," · status","")&amp;IF(ISTEXT(Raw_Export!J632)," · cost was text",""),4,200))</f>
        <v/>
      </c>
      <c r="R632" s="0" t="str">
        <f aca="false">IF(A632="","",IF(OR(LEN(Q632)&gt;0,K632&lt;&gt;"",L632&lt;&gt;""),1,0))</f>
        <v/>
      </c>
    </row>
    <row r="633" customFormat="false" ht="15" hidden="false" customHeight="false" outlineLevel="0" collapsed="false">
      <c r="A633" s="0" t="str">
        <f aca="false">IF(Raw_Export!A633="","",Raw_Export!A633)</f>
        <v/>
      </c>
      <c r="B633" s="35" t="str">
        <f aca="false">IF(A633="","",Raw_Export!B633)</f>
        <v/>
      </c>
      <c r="C633" s="36" t="str">
        <f aca="false">IF(A633="","",DATE(YEAR(B633),MONTH(B633),1))</f>
        <v/>
      </c>
      <c r="D633" s="0" t="str">
        <f aca="false">IF(A633="","",IFERROR(INDEX(Cleanup_Rules!$B$6:$B$60,MATCH(TRIM(LOWER(Raw_Export!C633)),Cleanup_Rules!$A$6:$A$60,0)),"UNMAPPED"))</f>
        <v/>
      </c>
      <c r="E633" s="0" t="str">
        <f aca="false">IF(A633="","",IFERROR(INDEX(Cleanup_Rules!$E$6:$E$60,MATCH(TRIM(LOWER(Raw_Export!E633)),Cleanup_Rules!$D$6:$D$60,0)),"UNMAPPED"))</f>
        <v/>
      </c>
      <c r="F633" s="0" t="str">
        <f aca="false">IF(A633="","",IFERROR(INDEX(Cleanup_Rules!$H$6:$H$60,MATCH(TRIM(LOWER(Raw_Export!F633)),Cleanup_Rules!$G$6:$G$60,0)),"UNMAPPED"))</f>
        <v/>
      </c>
      <c r="G633" s="0" t="str">
        <f aca="false">IF(A633="","",IFERROR(INDEX(Cleanup_Rules!$K$6:$K$60,MATCH(TRIM(LOWER(Raw_Export!G633)),Cleanup_Rules!$J$6:$J$60,0)),"UNMAPPED"))</f>
        <v/>
      </c>
      <c r="H633" s="0" t="str">
        <f aca="false">IF(A633="","",IFERROR(INDEX(Cleanup_Rules!$N$6:$N$60,MATCH(TRIM(LOWER(Raw_Export!H633)),Cleanup_Rules!$M$6:$M$60,0)),"UNMAPPED"))</f>
        <v/>
      </c>
      <c r="I633" s="35" t="str">
        <f aca="false">IF(OR(A633="",Raw_Export!I633=""),"",Raw_Export!I633)</f>
        <v/>
      </c>
      <c r="J633" s="37" t="str">
        <f aca="false">IF(A633="","",IF(Raw_Export!J633="",0,IF(ISNUMBER(Raw_Export!J633),Raw_Export!J633,VALUE(SUBSTITUTE(SUBSTITUTE(Raw_Export!J633,"$",""),",","")))))</f>
        <v/>
      </c>
      <c r="K633" s="0" t="str">
        <f aca="false">IF(A633="","",IF(COUNTIF($A$6:A633,A633)&gt;1,"Duplicate",""))</f>
        <v/>
      </c>
      <c r="L633" s="0" t="str">
        <f aca="false">IF(A633="","",IF(AND(H633="Completed",I633=""),"No completion date",IF(AND(I633&lt;&gt;"",I633&lt;B633),"Completed before created","")))</f>
        <v/>
      </c>
      <c r="M633" s="0" t="str">
        <f aca="false">IF(A633="","",IF(K633="Duplicate","No","Yes"))</f>
        <v/>
      </c>
      <c r="N633" s="0" t="str">
        <f aca="false">IF(OR(A633="",H633&lt;&gt;"Completed",L633&lt;&gt;""),"",I633-B633)</f>
        <v/>
      </c>
      <c r="O633" s="0" t="str">
        <f aca="false">IF(A633="","",IFERROR(INDEX(Cleanup_Rules!$Q$6:$Q$8,MATCH(F633,Cleanup_Rules!$P$6:$P$8,0)),""))</f>
        <v/>
      </c>
      <c r="P633" s="0" t="str">
        <f aca="false">IF(OR(N633="",O633=""),"",IF(N633&lt;=O633,"Yes","No"))</f>
        <v/>
      </c>
      <c r="Q633" s="0" t="str">
        <f aca="false">IF(A633="","",MID(IF(NOT(EXACT(TRIM(Raw_Export!C633),D633))," · property","")&amp;IF(NOT(EXACT(TRIM(Raw_Export!E633),E633))," · category","")&amp;IF(NOT(EXACT(TRIM(Raw_Export!F633),F633))," · priority","")&amp;IF(NOT(EXACT(TRIM(Raw_Export!G633),G633))," · vendor","")&amp;IF(NOT(EXACT(TRIM(Raw_Export!H633),H633))," · status","")&amp;IF(ISTEXT(Raw_Export!J633)," · cost was text",""),4,200))</f>
        <v/>
      </c>
      <c r="R633" s="0" t="str">
        <f aca="false">IF(A633="","",IF(OR(LEN(Q633)&gt;0,K633&lt;&gt;"",L633&lt;&gt;""),1,0))</f>
        <v/>
      </c>
    </row>
    <row r="634" customFormat="false" ht="15" hidden="false" customHeight="false" outlineLevel="0" collapsed="false">
      <c r="A634" s="0" t="str">
        <f aca="false">IF(Raw_Export!A634="","",Raw_Export!A634)</f>
        <v/>
      </c>
      <c r="B634" s="35" t="str">
        <f aca="false">IF(A634="","",Raw_Export!B634)</f>
        <v/>
      </c>
      <c r="C634" s="36" t="str">
        <f aca="false">IF(A634="","",DATE(YEAR(B634),MONTH(B634),1))</f>
        <v/>
      </c>
      <c r="D634" s="0" t="str">
        <f aca="false">IF(A634="","",IFERROR(INDEX(Cleanup_Rules!$B$6:$B$60,MATCH(TRIM(LOWER(Raw_Export!C634)),Cleanup_Rules!$A$6:$A$60,0)),"UNMAPPED"))</f>
        <v/>
      </c>
      <c r="E634" s="0" t="str">
        <f aca="false">IF(A634="","",IFERROR(INDEX(Cleanup_Rules!$E$6:$E$60,MATCH(TRIM(LOWER(Raw_Export!E634)),Cleanup_Rules!$D$6:$D$60,0)),"UNMAPPED"))</f>
        <v/>
      </c>
      <c r="F634" s="0" t="str">
        <f aca="false">IF(A634="","",IFERROR(INDEX(Cleanup_Rules!$H$6:$H$60,MATCH(TRIM(LOWER(Raw_Export!F634)),Cleanup_Rules!$G$6:$G$60,0)),"UNMAPPED"))</f>
        <v/>
      </c>
      <c r="G634" s="0" t="str">
        <f aca="false">IF(A634="","",IFERROR(INDEX(Cleanup_Rules!$K$6:$K$60,MATCH(TRIM(LOWER(Raw_Export!G634)),Cleanup_Rules!$J$6:$J$60,0)),"UNMAPPED"))</f>
        <v/>
      </c>
      <c r="H634" s="0" t="str">
        <f aca="false">IF(A634="","",IFERROR(INDEX(Cleanup_Rules!$N$6:$N$60,MATCH(TRIM(LOWER(Raw_Export!H634)),Cleanup_Rules!$M$6:$M$60,0)),"UNMAPPED"))</f>
        <v/>
      </c>
      <c r="I634" s="35" t="str">
        <f aca="false">IF(OR(A634="",Raw_Export!I634=""),"",Raw_Export!I634)</f>
        <v/>
      </c>
      <c r="J634" s="37" t="str">
        <f aca="false">IF(A634="","",IF(Raw_Export!J634="",0,IF(ISNUMBER(Raw_Export!J634),Raw_Export!J634,VALUE(SUBSTITUTE(SUBSTITUTE(Raw_Export!J634,"$",""),",","")))))</f>
        <v/>
      </c>
      <c r="K634" s="0" t="str">
        <f aca="false">IF(A634="","",IF(COUNTIF($A$6:A634,A634)&gt;1,"Duplicate",""))</f>
        <v/>
      </c>
      <c r="L634" s="0" t="str">
        <f aca="false">IF(A634="","",IF(AND(H634="Completed",I634=""),"No completion date",IF(AND(I634&lt;&gt;"",I634&lt;B634),"Completed before created","")))</f>
        <v/>
      </c>
      <c r="M634" s="0" t="str">
        <f aca="false">IF(A634="","",IF(K634="Duplicate","No","Yes"))</f>
        <v/>
      </c>
      <c r="N634" s="0" t="str">
        <f aca="false">IF(OR(A634="",H634&lt;&gt;"Completed",L634&lt;&gt;""),"",I634-B634)</f>
        <v/>
      </c>
      <c r="O634" s="0" t="str">
        <f aca="false">IF(A634="","",IFERROR(INDEX(Cleanup_Rules!$Q$6:$Q$8,MATCH(F634,Cleanup_Rules!$P$6:$P$8,0)),""))</f>
        <v/>
      </c>
      <c r="P634" s="0" t="str">
        <f aca="false">IF(OR(N634="",O634=""),"",IF(N634&lt;=O634,"Yes","No"))</f>
        <v/>
      </c>
      <c r="Q634" s="0" t="str">
        <f aca="false">IF(A634="","",MID(IF(NOT(EXACT(TRIM(Raw_Export!C634),D634))," · property","")&amp;IF(NOT(EXACT(TRIM(Raw_Export!E634),E634))," · category","")&amp;IF(NOT(EXACT(TRIM(Raw_Export!F634),F634))," · priority","")&amp;IF(NOT(EXACT(TRIM(Raw_Export!G634),G634))," · vendor","")&amp;IF(NOT(EXACT(TRIM(Raw_Export!H634),H634))," · status","")&amp;IF(ISTEXT(Raw_Export!J634)," · cost was text",""),4,200))</f>
        <v/>
      </c>
      <c r="R634" s="0" t="str">
        <f aca="false">IF(A634="","",IF(OR(LEN(Q634)&gt;0,K634&lt;&gt;"",L634&lt;&gt;""),1,0))</f>
        <v/>
      </c>
    </row>
    <row r="635" customFormat="false" ht="15" hidden="false" customHeight="false" outlineLevel="0" collapsed="false">
      <c r="A635" s="0" t="str">
        <f aca="false">IF(Raw_Export!A635="","",Raw_Export!A635)</f>
        <v/>
      </c>
      <c r="B635" s="35" t="str">
        <f aca="false">IF(A635="","",Raw_Export!B635)</f>
        <v/>
      </c>
      <c r="C635" s="36" t="str">
        <f aca="false">IF(A635="","",DATE(YEAR(B635),MONTH(B635),1))</f>
        <v/>
      </c>
      <c r="D635" s="0" t="str">
        <f aca="false">IF(A635="","",IFERROR(INDEX(Cleanup_Rules!$B$6:$B$60,MATCH(TRIM(LOWER(Raw_Export!C635)),Cleanup_Rules!$A$6:$A$60,0)),"UNMAPPED"))</f>
        <v/>
      </c>
      <c r="E635" s="0" t="str">
        <f aca="false">IF(A635="","",IFERROR(INDEX(Cleanup_Rules!$E$6:$E$60,MATCH(TRIM(LOWER(Raw_Export!E635)),Cleanup_Rules!$D$6:$D$60,0)),"UNMAPPED"))</f>
        <v/>
      </c>
      <c r="F635" s="0" t="str">
        <f aca="false">IF(A635="","",IFERROR(INDEX(Cleanup_Rules!$H$6:$H$60,MATCH(TRIM(LOWER(Raw_Export!F635)),Cleanup_Rules!$G$6:$G$60,0)),"UNMAPPED"))</f>
        <v/>
      </c>
      <c r="G635" s="0" t="str">
        <f aca="false">IF(A635="","",IFERROR(INDEX(Cleanup_Rules!$K$6:$K$60,MATCH(TRIM(LOWER(Raw_Export!G635)),Cleanup_Rules!$J$6:$J$60,0)),"UNMAPPED"))</f>
        <v/>
      </c>
      <c r="H635" s="0" t="str">
        <f aca="false">IF(A635="","",IFERROR(INDEX(Cleanup_Rules!$N$6:$N$60,MATCH(TRIM(LOWER(Raw_Export!H635)),Cleanup_Rules!$M$6:$M$60,0)),"UNMAPPED"))</f>
        <v/>
      </c>
      <c r="I635" s="35" t="str">
        <f aca="false">IF(OR(A635="",Raw_Export!I635=""),"",Raw_Export!I635)</f>
        <v/>
      </c>
      <c r="J635" s="37" t="str">
        <f aca="false">IF(A635="","",IF(Raw_Export!J635="",0,IF(ISNUMBER(Raw_Export!J635),Raw_Export!J635,VALUE(SUBSTITUTE(SUBSTITUTE(Raw_Export!J635,"$",""),",","")))))</f>
        <v/>
      </c>
      <c r="K635" s="0" t="str">
        <f aca="false">IF(A635="","",IF(COUNTIF($A$6:A635,A635)&gt;1,"Duplicate",""))</f>
        <v/>
      </c>
      <c r="L635" s="0" t="str">
        <f aca="false">IF(A635="","",IF(AND(H635="Completed",I635=""),"No completion date",IF(AND(I635&lt;&gt;"",I635&lt;B635),"Completed before created","")))</f>
        <v/>
      </c>
      <c r="M635" s="0" t="str">
        <f aca="false">IF(A635="","",IF(K635="Duplicate","No","Yes"))</f>
        <v/>
      </c>
      <c r="N635" s="0" t="str">
        <f aca="false">IF(OR(A635="",H635&lt;&gt;"Completed",L635&lt;&gt;""),"",I635-B635)</f>
        <v/>
      </c>
      <c r="O635" s="0" t="str">
        <f aca="false">IF(A635="","",IFERROR(INDEX(Cleanup_Rules!$Q$6:$Q$8,MATCH(F635,Cleanup_Rules!$P$6:$P$8,0)),""))</f>
        <v/>
      </c>
      <c r="P635" s="0" t="str">
        <f aca="false">IF(OR(N635="",O635=""),"",IF(N635&lt;=O635,"Yes","No"))</f>
        <v/>
      </c>
      <c r="Q635" s="0" t="str">
        <f aca="false">IF(A635="","",MID(IF(NOT(EXACT(TRIM(Raw_Export!C635),D635))," · property","")&amp;IF(NOT(EXACT(TRIM(Raw_Export!E635),E635))," · category","")&amp;IF(NOT(EXACT(TRIM(Raw_Export!F635),F635))," · priority","")&amp;IF(NOT(EXACT(TRIM(Raw_Export!G635),G635))," · vendor","")&amp;IF(NOT(EXACT(TRIM(Raw_Export!H635),H635))," · status","")&amp;IF(ISTEXT(Raw_Export!J635)," · cost was text",""),4,200))</f>
        <v/>
      </c>
      <c r="R635" s="0" t="str">
        <f aca="false">IF(A635="","",IF(OR(LEN(Q635)&gt;0,K635&lt;&gt;"",L635&lt;&gt;""),1,0))</f>
        <v/>
      </c>
    </row>
    <row r="636" customFormat="false" ht="15" hidden="false" customHeight="false" outlineLevel="0" collapsed="false">
      <c r="A636" s="0" t="str">
        <f aca="false">IF(Raw_Export!A636="","",Raw_Export!A636)</f>
        <v/>
      </c>
      <c r="B636" s="35" t="str">
        <f aca="false">IF(A636="","",Raw_Export!B636)</f>
        <v/>
      </c>
      <c r="C636" s="36" t="str">
        <f aca="false">IF(A636="","",DATE(YEAR(B636),MONTH(B636),1))</f>
        <v/>
      </c>
      <c r="D636" s="0" t="str">
        <f aca="false">IF(A636="","",IFERROR(INDEX(Cleanup_Rules!$B$6:$B$60,MATCH(TRIM(LOWER(Raw_Export!C636)),Cleanup_Rules!$A$6:$A$60,0)),"UNMAPPED"))</f>
        <v/>
      </c>
      <c r="E636" s="0" t="str">
        <f aca="false">IF(A636="","",IFERROR(INDEX(Cleanup_Rules!$E$6:$E$60,MATCH(TRIM(LOWER(Raw_Export!E636)),Cleanup_Rules!$D$6:$D$60,0)),"UNMAPPED"))</f>
        <v/>
      </c>
      <c r="F636" s="0" t="str">
        <f aca="false">IF(A636="","",IFERROR(INDEX(Cleanup_Rules!$H$6:$H$60,MATCH(TRIM(LOWER(Raw_Export!F636)),Cleanup_Rules!$G$6:$G$60,0)),"UNMAPPED"))</f>
        <v/>
      </c>
      <c r="G636" s="0" t="str">
        <f aca="false">IF(A636="","",IFERROR(INDEX(Cleanup_Rules!$K$6:$K$60,MATCH(TRIM(LOWER(Raw_Export!G636)),Cleanup_Rules!$J$6:$J$60,0)),"UNMAPPED"))</f>
        <v/>
      </c>
      <c r="H636" s="0" t="str">
        <f aca="false">IF(A636="","",IFERROR(INDEX(Cleanup_Rules!$N$6:$N$60,MATCH(TRIM(LOWER(Raw_Export!H636)),Cleanup_Rules!$M$6:$M$60,0)),"UNMAPPED"))</f>
        <v/>
      </c>
      <c r="I636" s="35" t="str">
        <f aca="false">IF(OR(A636="",Raw_Export!I636=""),"",Raw_Export!I636)</f>
        <v/>
      </c>
      <c r="J636" s="37" t="str">
        <f aca="false">IF(A636="","",IF(Raw_Export!J636="",0,IF(ISNUMBER(Raw_Export!J636),Raw_Export!J636,VALUE(SUBSTITUTE(SUBSTITUTE(Raw_Export!J636,"$",""),",","")))))</f>
        <v/>
      </c>
      <c r="K636" s="0" t="str">
        <f aca="false">IF(A636="","",IF(COUNTIF($A$6:A636,A636)&gt;1,"Duplicate",""))</f>
        <v/>
      </c>
      <c r="L636" s="0" t="str">
        <f aca="false">IF(A636="","",IF(AND(H636="Completed",I636=""),"No completion date",IF(AND(I636&lt;&gt;"",I636&lt;B636),"Completed before created","")))</f>
        <v/>
      </c>
      <c r="M636" s="0" t="str">
        <f aca="false">IF(A636="","",IF(K636="Duplicate","No","Yes"))</f>
        <v/>
      </c>
      <c r="N636" s="0" t="str">
        <f aca="false">IF(OR(A636="",H636&lt;&gt;"Completed",L636&lt;&gt;""),"",I636-B636)</f>
        <v/>
      </c>
      <c r="O636" s="0" t="str">
        <f aca="false">IF(A636="","",IFERROR(INDEX(Cleanup_Rules!$Q$6:$Q$8,MATCH(F636,Cleanup_Rules!$P$6:$P$8,0)),""))</f>
        <v/>
      </c>
      <c r="P636" s="0" t="str">
        <f aca="false">IF(OR(N636="",O636=""),"",IF(N636&lt;=O636,"Yes","No"))</f>
        <v/>
      </c>
      <c r="Q636" s="0" t="str">
        <f aca="false">IF(A636="","",MID(IF(NOT(EXACT(TRIM(Raw_Export!C636),D636))," · property","")&amp;IF(NOT(EXACT(TRIM(Raw_Export!E636),E636))," · category","")&amp;IF(NOT(EXACT(TRIM(Raw_Export!F636),F636))," · priority","")&amp;IF(NOT(EXACT(TRIM(Raw_Export!G636),G636))," · vendor","")&amp;IF(NOT(EXACT(TRIM(Raw_Export!H636),H636))," · status","")&amp;IF(ISTEXT(Raw_Export!J636)," · cost was text",""),4,200))</f>
        <v/>
      </c>
      <c r="R636" s="0" t="str">
        <f aca="false">IF(A636="","",IF(OR(LEN(Q636)&gt;0,K636&lt;&gt;"",L636&lt;&gt;""),1,0))</f>
        <v/>
      </c>
    </row>
    <row r="637" customFormat="false" ht="15" hidden="false" customHeight="false" outlineLevel="0" collapsed="false">
      <c r="A637" s="0" t="str">
        <f aca="false">IF(Raw_Export!A637="","",Raw_Export!A637)</f>
        <v/>
      </c>
      <c r="B637" s="35" t="str">
        <f aca="false">IF(A637="","",Raw_Export!B637)</f>
        <v/>
      </c>
      <c r="C637" s="36" t="str">
        <f aca="false">IF(A637="","",DATE(YEAR(B637),MONTH(B637),1))</f>
        <v/>
      </c>
      <c r="D637" s="0" t="str">
        <f aca="false">IF(A637="","",IFERROR(INDEX(Cleanup_Rules!$B$6:$B$60,MATCH(TRIM(LOWER(Raw_Export!C637)),Cleanup_Rules!$A$6:$A$60,0)),"UNMAPPED"))</f>
        <v/>
      </c>
      <c r="E637" s="0" t="str">
        <f aca="false">IF(A637="","",IFERROR(INDEX(Cleanup_Rules!$E$6:$E$60,MATCH(TRIM(LOWER(Raw_Export!E637)),Cleanup_Rules!$D$6:$D$60,0)),"UNMAPPED"))</f>
        <v/>
      </c>
      <c r="F637" s="0" t="str">
        <f aca="false">IF(A637="","",IFERROR(INDEX(Cleanup_Rules!$H$6:$H$60,MATCH(TRIM(LOWER(Raw_Export!F637)),Cleanup_Rules!$G$6:$G$60,0)),"UNMAPPED"))</f>
        <v/>
      </c>
      <c r="G637" s="0" t="str">
        <f aca="false">IF(A637="","",IFERROR(INDEX(Cleanup_Rules!$K$6:$K$60,MATCH(TRIM(LOWER(Raw_Export!G637)),Cleanup_Rules!$J$6:$J$60,0)),"UNMAPPED"))</f>
        <v/>
      </c>
      <c r="H637" s="0" t="str">
        <f aca="false">IF(A637="","",IFERROR(INDEX(Cleanup_Rules!$N$6:$N$60,MATCH(TRIM(LOWER(Raw_Export!H637)),Cleanup_Rules!$M$6:$M$60,0)),"UNMAPPED"))</f>
        <v/>
      </c>
      <c r="I637" s="35" t="str">
        <f aca="false">IF(OR(A637="",Raw_Export!I637=""),"",Raw_Export!I637)</f>
        <v/>
      </c>
      <c r="J637" s="37" t="str">
        <f aca="false">IF(A637="","",IF(Raw_Export!J637="",0,IF(ISNUMBER(Raw_Export!J637),Raw_Export!J637,VALUE(SUBSTITUTE(SUBSTITUTE(Raw_Export!J637,"$",""),",","")))))</f>
        <v/>
      </c>
      <c r="K637" s="0" t="str">
        <f aca="false">IF(A637="","",IF(COUNTIF($A$6:A637,A637)&gt;1,"Duplicate",""))</f>
        <v/>
      </c>
      <c r="L637" s="0" t="str">
        <f aca="false">IF(A637="","",IF(AND(H637="Completed",I637=""),"No completion date",IF(AND(I637&lt;&gt;"",I637&lt;B637),"Completed before created","")))</f>
        <v/>
      </c>
      <c r="M637" s="0" t="str">
        <f aca="false">IF(A637="","",IF(K637="Duplicate","No","Yes"))</f>
        <v/>
      </c>
      <c r="N637" s="0" t="str">
        <f aca="false">IF(OR(A637="",H637&lt;&gt;"Completed",L637&lt;&gt;""),"",I637-B637)</f>
        <v/>
      </c>
      <c r="O637" s="0" t="str">
        <f aca="false">IF(A637="","",IFERROR(INDEX(Cleanup_Rules!$Q$6:$Q$8,MATCH(F637,Cleanup_Rules!$P$6:$P$8,0)),""))</f>
        <v/>
      </c>
      <c r="P637" s="0" t="str">
        <f aca="false">IF(OR(N637="",O637=""),"",IF(N637&lt;=O637,"Yes","No"))</f>
        <v/>
      </c>
      <c r="Q637" s="0" t="str">
        <f aca="false">IF(A637="","",MID(IF(NOT(EXACT(TRIM(Raw_Export!C637),D637))," · property","")&amp;IF(NOT(EXACT(TRIM(Raw_Export!E637),E637))," · category","")&amp;IF(NOT(EXACT(TRIM(Raw_Export!F637),F637))," · priority","")&amp;IF(NOT(EXACT(TRIM(Raw_Export!G637),G637))," · vendor","")&amp;IF(NOT(EXACT(TRIM(Raw_Export!H637),H637))," · status","")&amp;IF(ISTEXT(Raw_Export!J637)," · cost was text",""),4,200))</f>
        <v/>
      </c>
      <c r="R637" s="0" t="str">
        <f aca="false">IF(A637="","",IF(OR(LEN(Q637)&gt;0,K637&lt;&gt;"",L637&lt;&gt;""),1,0))</f>
        <v/>
      </c>
    </row>
    <row r="638" customFormat="false" ht="15" hidden="false" customHeight="false" outlineLevel="0" collapsed="false">
      <c r="A638" s="0" t="str">
        <f aca="false">IF(Raw_Export!A638="","",Raw_Export!A638)</f>
        <v/>
      </c>
      <c r="B638" s="35" t="str">
        <f aca="false">IF(A638="","",Raw_Export!B638)</f>
        <v/>
      </c>
      <c r="C638" s="36" t="str">
        <f aca="false">IF(A638="","",DATE(YEAR(B638),MONTH(B638),1))</f>
        <v/>
      </c>
      <c r="D638" s="0" t="str">
        <f aca="false">IF(A638="","",IFERROR(INDEX(Cleanup_Rules!$B$6:$B$60,MATCH(TRIM(LOWER(Raw_Export!C638)),Cleanup_Rules!$A$6:$A$60,0)),"UNMAPPED"))</f>
        <v/>
      </c>
      <c r="E638" s="0" t="str">
        <f aca="false">IF(A638="","",IFERROR(INDEX(Cleanup_Rules!$E$6:$E$60,MATCH(TRIM(LOWER(Raw_Export!E638)),Cleanup_Rules!$D$6:$D$60,0)),"UNMAPPED"))</f>
        <v/>
      </c>
      <c r="F638" s="0" t="str">
        <f aca="false">IF(A638="","",IFERROR(INDEX(Cleanup_Rules!$H$6:$H$60,MATCH(TRIM(LOWER(Raw_Export!F638)),Cleanup_Rules!$G$6:$G$60,0)),"UNMAPPED"))</f>
        <v/>
      </c>
      <c r="G638" s="0" t="str">
        <f aca="false">IF(A638="","",IFERROR(INDEX(Cleanup_Rules!$K$6:$K$60,MATCH(TRIM(LOWER(Raw_Export!G638)),Cleanup_Rules!$J$6:$J$60,0)),"UNMAPPED"))</f>
        <v/>
      </c>
      <c r="H638" s="0" t="str">
        <f aca="false">IF(A638="","",IFERROR(INDEX(Cleanup_Rules!$N$6:$N$60,MATCH(TRIM(LOWER(Raw_Export!H638)),Cleanup_Rules!$M$6:$M$60,0)),"UNMAPPED"))</f>
        <v/>
      </c>
      <c r="I638" s="35" t="str">
        <f aca="false">IF(OR(A638="",Raw_Export!I638=""),"",Raw_Export!I638)</f>
        <v/>
      </c>
      <c r="J638" s="37" t="str">
        <f aca="false">IF(A638="","",IF(Raw_Export!J638="",0,IF(ISNUMBER(Raw_Export!J638),Raw_Export!J638,VALUE(SUBSTITUTE(SUBSTITUTE(Raw_Export!J638,"$",""),",","")))))</f>
        <v/>
      </c>
      <c r="K638" s="0" t="str">
        <f aca="false">IF(A638="","",IF(COUNTIF($A$6:A638,A638)&gt;1,"Duplicate",""))</f>
        <v/>
      </c>
      <c r="L638" s="0" t="str">
        <f aca="false">IF(A638="","",IF(AND(H638="Completed",I638=""),"No completion date",IF(AND(I638&lt;&gt;"",I638&lt;B638),"Completed before created","")))</f>
        <v/>
      </c>
      <c r="M638" s="0" t="str">
        <f aca="false">IF(A638="","",IF(K638="Duplicate","No","Yes"))</f>
        <v/>
      </c>
      <c r="N638" s="0" t="str">
        <f aca="false">IF(OR(A638="",H638&lt;&gt;"Completed",L638&lt;&gt;""),"",I638-B638)</f>
        <v/>
      </c>
      <c r="O638" s="0" t="str">
        <f aca="false">IF(A638="","",IFERROR(INDEX(Cleanup_Rules!$Q$6:$Q$8,MATCH(F638,Cleanup_Rules!$P$6:$P$8,0)),""))</f>
        <v/>
      </c>
      <c r="P638" s="0" t="str">
        <f aca="false">IF(OR(N638="",O638=""),"",IF(N638&lt;=O638,"Yes","No"))</f>
        <v/>
      </c>
      <c r="Q638" s="0" t="str">
        <f aca="false">IF(A638="","",MID(IF(NOT(EXACT(TRIM(Raw_Export!C638),D638))," · property","")&amp;IF(NOT(EXACT(TRIM(Raw_Export!E638),E638))," · category","")&amp;IF(NOT(EXACT(TRIM(Raw_Export!F638),F638))," · priority","")&amp;IF(NOT(EXACT(TRIM(Raw_Export!G638),G638))," · vendor","")&amp;IF(NOT(EXACT(TRIM(Raw_Export!H638),H638))," · status","")&amp;IF(ISTEXT(Raw_Export!J638)," · cost was text",""),4,200))</f>
        <v/>
      </c>
      <c r="R638" s="0" t="str">
        <f aca="false">IF(A638="","",IF(OR(LEN(Q638)&gt;0,K638&lt;&gt;"",L638&lt;&gt;""),1,0))</f>
        <v/>
      </c>
    </row>
    <row r="639" customFormat="false" ht="15" hidden="false" customHeight="false" outlineLevel="0" collapsed="false">
      <c r="A639" s="0" t="str">
        <f aca="false">IF(Raw_Export!A639="","",Raw_Export!A639)</f>
        <v/>
      </c>
      <c r="B639" s="35" t="str">
        <f aca="false">IF(A639="","",Raw_Export!B639)</f>
        <v/>
      </c>
      <c r="C639" s="36" t="str">
        <f aca="false">IF(A639="","",DATE(YEAR(B639),MONTH(B639),1))</f>
        <v/>
      </c>
      <c r="D639" s="0" t="str">
        <f aca="false">IF(A639="","",IFERROR(INDEX(Cleanup_Rules!$B$6:$B$60,MATCH(TRIM(LOWER(Raw_Export!C639)),Cleanup_Rules!$A$6:$A$60,0)),"UNMAPPED"))</f>
        <v/>
      </c>
      <c r="E639" s="0" t="str">
        <f aca="false">IF(A639="","",IFERROR(INDEX(Cleanup_Rules!$E$6:$E$60,MATCH(TRIM(LOWER(Raw_Export!E639)),Cleanup_Rules!$D$6:$D$60,0)),"UNMAPPED"))</f>
        <v/>
      </c>
      <c r="F639" s="0" t="str">
        <f aca="false">IF(A639="","",IFERROR(INDEX(Cleanup_Rules!$H$6:$H$60,MATCH(TRIM(LOWER(Raw_Export!F639)),Cleanup_Rules!$G$6:$G$60,0)),"UNMAPPED"))</f>
        <v/>
      </c>
      <c r="G639" s="0" t="str">
        <f aca="false">IF(A639="","",IFERROR(INDEX(Cleanup_Rules!$K$6:$K$60,MATCH(TRIM(LOWER(Raw_Export!G639)),Cleanup_Rules!$J$6:$J$60,0)),"UNMAPPED"))</f>
        <v/>
      </c>
      <c r="H639" s="0" t="str">
        <f aca="false">IF(A639="","",IFERROR(INDEX(Cleanup_Rules!$N$6:$N$60,MATCH(TRIM(LOWER(Raw_Export!H639)),Cleanup_Rules!$M$6:$M$60,0)),"UNMAPPED"))</f>
        <v/>
      </c>
      <c r="I639" s="35" t="str">
        <f aca="false">IF(OR(A639="",Raw_Export!I639=""),"",Raw_Export!I639)</f>
        <v/>
      </c>
      <c r="J639" s="37" t="str">
        <f aca="false">IF(A639="","",IF(Raw_Export!J639="",0,IF(ISNUMBER(Raw_Export!J639),Raw_Export!J639,VALUE(SUBSTITUTE(SUBSTITUTE(Raw_Export!J639,"$",""),",","")))))</f>
        <v/>
      </c>
      <c r="K639" s="0" t="str">
        <f aca="false">IF(A639="","",IF(COUNTIF($A$6:A639,A639)&gt;1,"Duplicate",""))</f>
        <v/>
      </c>
      <c r="L639" s="0" t="str">
        <f aca="false">IF(A639="","",IF(AND(H639="Completed",I639=""),"No completion date",IF(AND(I639&lt;&gt;"",I639&lt;B639),"Completed before created","")))</f>
        <v/>
      </c>
      <c r="M639" s="0" t="str">
        <f aca="false">IF(A639="","",IF(K639="Duplicate","No","Yes"))</f>
        <v/>
      </c>
      <c r="N639" s="0" t="str">
        <f aca="false">IF(OR(A639="",H639&lt;&gt;"Completed",L639&lt;&gt;""),"",I639-B639)</f>
        <v/>
      </c>
      <c r="O639" s="0" t="str">
        <f aca="false">IF(A639="","",IFERROR(INDEX(Cleanup_Rules!$Q$6:$Q$8,MATCH(F639,Cleanup_Rules!$P$6:$P$8,0)),""))</f>
        <v/>
      </c>
      <c r="P639" s="0" t="str">
        <f aca="false">IF(OR(N639="",O639=""),"",IF(N639&lt;=O639,"Yes","No"))</f>
        <v/>
      </c>
      <c r="Q639" s="0" t="str">
        <f aca="false">IF(A639="","",MID(IF(NOT(EXACT(TRIM(Raw_Export!C639),D639))," · property","")&amp;IF(NOT(EXACT(TRIM(Raw_Export!E639),E639))," · category","")&amp;IF(NOT(EXACT(TRIM(Raw_Export!F639),F639))," · priority","")&amp;IF(NOT(EXACT(TRIM(Raw_Export!G639),G639))," · vendor","")&amp;IF(NOT(EXACT(TRIM(Raw_Export!H639),H639))," · status","")&amp;IF(ISTEXT(Raw_Export!J639)," · cost was text",""),4,200))</f>
        <v/>
      </c>
      <c r="R639" s="0" t="str">
        <f aca="false">IF(A639="","",IF(OR(LEN(Q639)&gt;0,K639&lt;&gt;"",L639&lt;&gt;""),1,0))</f>
        <v/>
      </c>
    </row>
    <row r="640" customFormat="false" ht="15" hidden="false" customHeight="false" outlineLevel="0" collapsed="false">
      <c r="A640" s="0" t="str">
        <f aca="false">IF(Raw_Export!A640="","",Raw_Export!A640)</f>
        <v/>
      </c>
      <c r="B640" s="35" t="str">
        <f aca="false">IF(A640="","",Raw_Export!B640)</f>
        <v/>
      </c>
      <c r="C640" s="36" t="str">
        <f aca="false">IF(A640="","",DATE(YEAR(B640),MONTH(B640),1))</f>
        <v/>
      </c>
      <c r="D640" s="0" t="str">
        <f aca="false">IF(A640="","",IFERROR(INDEX(Cleanup_Rules!$B$6:$B$60,MATCH(TRIM(LOWER(Raw_Export!C640)),Cleanup_Rules!$A$6:$A$60,0)),"UNMAPPED"))</f>
        <v/>
      </c>
      <c r="E640" s="0" t="str">
        <f aca="false">IF(A640="","",IFERROR(INDEX(Cleanup_Rules!$E$6:$E$60,MATCH(TRIM(LOWER(Raw_Export!E640)),Cleanup_Rules!$D$6:$D$60,0)),"UNMAPPED"))</f>
        <v/>
      </c>
      <c r="F640" s="0" t="str">
        <f aca="false">IF(A640="","",IFERROR(INDEX(Cleanup_Rules!$H$6:$H$60,MATCH(TRIM(LOWER(Raw_Export!F640)),Cleanup_Rules!$G$6:$G$60,0)),"UNMAPPED"))</f>
        <v/>
      </c>
      <c r="G640" s="0" t="str">
        <f aca="false">IF(A640="","",IFERROR(INDEX(Cleanup_Rules!$K$6:$K$60,MATCH(TRIM(LOWER(Raw_Export!G640)),Cleanup_Rules!$J$6:$J$60,0)),"UNMAPPED"))</f>
        <v/>
      </c>
      <c r="H640" s="0" t="str">
        <f aca="false">IF(A640="","",IFERROR(INDEX(Cleanup_Rules!$N$6:$N$60,MATCH(TRIM(LOWER(Raw_Export!H640)),Cleanup_Rules!$M$6:$M$60,0)),"UNMAPPED"))</f>
        <v/>
      </c>
      <c r="I640" s="35" t="str">
        <f aca="false">IF(OR(A640="",Raw_Export!I640=""),"",Raw_Export!I640)</f>
        <v/>
      </c>
      <c r="J640" s="37" t="str">
        <f aca="false">IF(A640="","",IF(Raw_Export!J640="",0,IF(ISNUMBER(Raw_Export!J640),Raw_Export!J640,VALUE(SUBSTITUTE(SUBSTITUTE(Raw_Export!J640,"$",""),",","")))))</f>
        <v/>
      </c>
      <c r="K640" s="0" t="str">
        <f aca="false">IF(A640="","",IF(COUNTIF($A$6:A640,A640)&gt;1,"Duplicate",""))</f>
        <v/>
      </c>
      <c r="L640" s="0" t="str">
        <f aca="false">IF(A640="","",IF(AND(H640="Completed",I640=""),"No completion date",IF(AND(I640&lt;&gt;"",I640&lt;B640),"Completed before created","")))</f>
        <v/>
      </c>
      <c r="M640" s="0" t="str">
        <f aca="false">IF(A640="","",IF(K640="Duplicate","No","Yes"))</f>
        <v/>
      </c>
      <c r="N640" s="0" t="str">
        <f aca="false">IF(OR(A640="",H640&lt;&gt;"Completed",L640&lt;&gt;""),"",I640-B640)</f>
        <v/>
      </c>
      <c r="O640" s="0" t="str">
        <f aca="false">IF(A640="","",IFERROR(INDEX(Cleanup_Rules!$Q$6:$Q$8,MATCH(F640,Cleanup_Rules!$P$6:$P$8,0)),""))</f>
        <v/>
      </c>
      <c r="P640" s="0" t="str">
        <f aca="false">IF(OR(N640="",O640=""),"",IF(N640&lt;=O640,"Yes","No"))</f>
        <v/>
      </c>
      <c r="Q640" s="0" t="str">
        <f aca="false">IF(A640="","",MID(IF(NOT(EXACT(TRIM(Raw_Export!C640),D640))," · property","")&amp;IF(NOT(EXACT(TRIM(Raw_Export!E640),E640))," · category","")&amp;IF(NOT(EXACT(TRIM(Raw_Export!F640),F640))," · priority","")&amp;IF(NOT(EXACT(TRIM(Raw_Export!G640),G640))," · vendor","")&amp;IF(NOT(EXACT(TRIM(Raw_Export!H640),H640))," · status","")&amp;IF(ISTEXT(Raw_Export!J640)," · cost was text",""),4,200))</f>
        <v/>
      </c>
      <c r="R640" s="0" t="str">
        <f aca="false">IF(A640="","",IF(OR(LEN(Q640)&gt;0,K640&lt;&gt;"",L640&lt;&gt;""),1,0))</f>
        <v/>
      </c>
    </row>
    <row r="641" customFormat="false" ht="15" hidden="false" customHeight="false" outlineLevel="0" collapsed="false">
      <c r="A641" s="0" t="str">
        <f aca="false">IF(Raw_Export!A641="","",Raw_Export!A641)</f>
        <v/>
      </c>
      <c r="B641" s="35" t="str">
        <f aca="false">IF(A641="","",Raw_Export!B641)</f>
        <v/>
      </c>
      <c r="C641" s="36" t="str">
        <f aca="false">IF(A641="","",DATE(YEAR(B641),MONTH(B641),1))</f>
        <v/>
      </c>
      <c r="D641" s="0" t="str">
        <f aca="false">IF(A641="","",IFERROR(INDEX(Cleanup_Rules!$B$6:$B$60,MATCH(TRIM(LOWER(Raw_Export!C641)),Cleanup_Rules!$A$6:$A$60,0)),"UNMAPPED"))</f>
        <v/>
      </c>
      <c r="E641" s="0" t="str">
        <f aca="false">IF(A641="","",IFERROR(INDEX(Cleanup_Rules!$E$6:$E$60,MATCH(TRIM(LOWER(Raw_Export!E641)),Cleanup_Rules!$D$6:$D$60,0)),"UNMAPPED"))</f>
        <v/>
      </c>
      <c r="F641" s="0" t="str">
        <f aca="false">IF(A641="","",IFERROR(INDEX(Cleanup_Rules!$H$6:$H$60,MATCH(TRIM(LOWER(Raw_Export!F641)),Cleanup_Rules!$G$6:$G$60,0)),"UNMAPPED"))</f>
        <v/>
      </c>
      <c r="G641" s="0" t="str">
        <f aca="false">IF(A641="","",IFERROR(INDEX(Cleanup_Rules!$K$6:$K$60,MATCH(TRIM(LOWER(Raw_Export!G641)),Cleanup_Rules!$J$6:$J$60,0)),"UNMAPPED"))</f>
        <v/>
      </c>
      <c r="H641" s="0" t="str">
        <f aca="false">IF(A641="","",IFERROR(INDEX(Cleanup_Rules!$N$6:$N$60,MATCH(TRIM(LOWER(Raw_Export!H641)),Cleanup_Rules!$M$6:$M$60,0)),"UNMAPPED"))</f>
        <v/>
      </c>
      <c r="I641" s="35" t="str">
        <f aca="false">IF(OR(A641="",Raw_Export!I641=""),"",Raw_Export!I641)</f>
        <v/>
      </c>
      <c r="J641" s="37" t="str">
        <f aca="false">IF(A641="","",IF(Raw_Export!J641="",0,IF(ISNUMBER(Raw_Export!J641),Raw_Export!J641,VALUE(SUBSTITUTE(SUBSTITUTE(Raw_Export!J641,"$",""),",","")))))</f>
        <v/>
      </c>
      <c r="K641" s="0" t="str">
        <f aca="false">IF(A641="","",IF(COUNTIF($A$6:A641,A641)&gt;1,"Duplicate",""))</f>
        <v/>
      </c>
      <c r="L641" s="0" t="str">
        <f aca="false">IF(A641="","",IF(AND(H641="Completed",I641=""),"No completion date",IF(AND(I641&lt;&gt;"",I641&lt;B641),"Completed before created","")))</f>
        <v/>
      </c>
      <c r="M641" s="0" t="str">
        <f aca="false">IF(A641="","",IF(K641="Duplicate","No","Yes"))</f>
        <v/>
      </c>
      <c r="N641" s="0" t="str">
        <f aca="false">IF(OR(A641="",H641&lt;&gt;"Completed",L641&lt;&gt;""),"",I641-B641)</f>
        <v/>
      </c>
      <c r="O641" s="0" t="str">
        <f aca="false">IF(A641="","",IFERROR(INDEX(Cleanup_Rules!$Q$6:$Q$8,MATCH(F641,Cleanup_Rules!$P$6:$P$8,0)),""))</f>
        <v/>
      </c>
      <c r="P641" s="0" t="str">
        <f aca="false">IF(OR(N641="",O641=""),"",IF(N641&lt;=O641,"Yes","No"))</f>
        <v/>
      </c>
      <c r="Q641" s="0" t="str">
        <f aca="false">IF(A641="","",MID(IF(NOT(EXACT(TRIM(Raw_Export!C641),D641))," · property","")&amp;IF(NOT(EXACT(TRIM(Raw_Export!E641),E641))," · category","")&amp;IF(NOT(EXACT(TRIM(Raw_Export!F641),F641))," · priority","")&amp;IF(NOT(EXACT(TRIM(Raw_Export!G641),G641))," · vendor","")&amp;IF(NOT(EXACT(TRIM(Raw_Export!H641),H641))," · status","")&amp;IF(ISTEXT(Raw_Export!J641)," · cost was text",""),4,200))</f>
        <v/>
      </c>
      <c r="R641" s="0" t="str">
        <f aca="false">IF(A641="","",IF(OR(LEN(Q641)&gt;0,K641&lt;&gt;"",L641&lt;&gt;""),1,0))</f>
        <v/>
      </c>
    </row>
    <row r="642" customFormat="false" ht="15" hidden="false" customHeight="false" outlineLevel="0" collapsed="false">
      <c r="A642" s="0" t="str">
        <f aca="false">IF(Raw_Export!A642="","",Raw_Export!A642)</f>
        <v/>
      </c>
      <c r="B642" s="35" t="str">
        <f aca="false">IF(A642="","",Raw_Export!B642)</f>
        <v/>
      </c>
      <c r="C642" s="36" t="str">
        <f aca="false">IF(A642="","",DATE(YEAR(B642),MONTH(B642),1))</f>
        <v/>
      </c>
      <c r="D642" s="0" t="str">
        <f aca="false">IF(A642="","",IFERROR(INDEX(Cleanup_Rules!$B$6:$B$60,MATCH(TRIM(LOWER(Raw_Export!C642)),Cleanup_Rules!$A$6:$A$60,0)),"UNMAPPED"))</f>
        <v/>
      </c>
      <c r="E642" s="0" t="str">
        <f aca="false">IF(A642="","",IFERROR(INDEX(Cleanup_Rules!$E$6:$E$60,MATCH(TRIM(LOWER(Raw_Export!E642)),Cleanup_Rules!$D$6:$D$60,0)),"UNMAPPED"))</f>
        <v/>
      </c>
      <c r="F642" s="0" t="str">
        <f aca="false">IF(A642="","",IFERROR(INDEX(Cleanup_Rules!$H$6:$H$60,MATCH(TRIM(LOWER(Raw_Export!F642)),Cleanup_Rules!$G$6:$G$60,0)),"UNMAPPED"))</f>
        <v/>
      </c>
      <c r="G642" s="0" t="str">
        <f aca="false">IF(A642="","",IFERROR(INDEX(Cleanup_Rules!$K$6:$K$60,MATCH(TRIM(LOWER(Raw_Export!G642)),Cleanup_Rules!$J$6:$J$60,0)),"UNMAPPED"))</f>
        <v/>
      </c>
      <c r="H642" s="0" t="str">
        <f aca="false">IF(A642="","",IFERROR(INDEX(Cleanup_Rules!$N$6:$N$60,MATCH(TRIM(LOWER(Raw_Export!H642)),Cleanup_Rules!$M$6:$M$60,0)),"UNMAPPED"))</f>
        <v/>
      </c>
      <c r="I642" s="35" t="str">
        <f aca="false">IF(OR(A642="",Raw_Export!I642=""),"",Raw_Export!I642)</f>
        <v/>
      </c>
      <c r="J642" s="37" t="str">
        <f aca="false">IF(A642="","",IF(Raw_Export!J642="",0,IF(ISNUMBER(Raw_Export!J642),Raw_Export!J642,VALUE(SUBSTITUTE(SUBSTITUTE(Raw_Export!J642,"$",""),",","")))))</f>
        <v/>
      </c>
      <c r="K642" s="0" t="str">
        <f aca="false">IF(A642="","",IF(COUNTIF($A$6:A642,A642)&gt;1,"Duplicate",""))</f>
        <v/>
      </c>
      <c r="L642" s="0" t="str">
        <f aca="false">IF(A642="","",IF(AND(H642="Completed",I642=""),"No completion date",IF(AND(I642&lt;&gt;"",I642&lt;B642),"Completed before created","")))</f>
        <v/>
      </c>
      <c r="M642" s="0" t="str">
        <f aca="false">IF(A642="","",IF(K642="Duplicate","No","Yes"))</f>
        <v/>
      </c>
      <c r="N642" s="0" t="str">
        <f aca="false">IF(OR(A642="",H642&lt;&gt;"Completed",L642&lt;&gt;""),"",I642-B642)</f>
        <v/>
      </c>
      <c r="O642" s="0" t="str">
        <f aca="false">IF(A642="","",IFERROR(INDEX(Cleanup_Rules!$Q$6:$Q$8,MATCH(F642,Cleanup_Rules!$P$6:$P$8,0)),""))</f>
        <v/>
      </c>
      <c r="P642" s="0" t="str">
        <f aca="false">IF(OR(N642="",O642=""),"",IF(N642&lt;=O642,"Yes","No"))</f>
        <v/>
      </c>
      <c r="Q642" s="0" t="str">
        <f aca="false">IF(A642="","",MID(IF(NOT(EXACT(TRIM(Raw_Export!C642),D642))," · property","")&amp;IF(NOT(EXACT(TRIM(Raw_Export!E642),E642))," · category","")&amp;IF(NOT(EXACT(TRIM(Raw_Export!F642),F642))," · priority","")&amp;IF(NOT(EXACT(TRIM(Raw_Export!G642),G642))," · vendor","")&amp;IF(NOT(EXACT(TRIM(Raw_Export!H642),H642))," · status","")&amp;IF(ISTEXT(Raw_Export!J642)," · cost was text",""),4,200))</f>
        <v/>
      </c>
      <c r="R642" s="0" t="str">
        <f aca="false">IF(A642="","",IF(OR(LEN(Q642)&gt;0,K642&lt;&gt;"",L642&lt;&gt;""),1,0))</f>
        <v/>
      </c>
    </row>
    <row r="643" customFormat="false" ht="15" hidden="false" customHeight="false" outlineLevel="0" collapsed="false">
      <c r="A643" s="0" t="str">
        <f aca="false">IF(Raw_Export!A643="","",Raw_Export!A643)</f>
        <v/>
      </c>
      <c r="B643" s="35" t="str">
        <f aca="false">IF(A643="","",Raw_Export!B643)</f>
        <v/>
      </c>
      <c r="C643" s="36" t="str">
        <f aca="false">IF(A643="","",DATE(YEAR(B643),MONTH(B643),1))</f>
        <v/>
      </c>
      <c r="D643" s="0" t="str">
        <f aca="false">IF(A643="","",IFERROR(INDEX(Cleanup_Rules!$B$6:$B$60,MATCH(TRIM(LOWER(Raw_Export!C643)),Cleanup_Rules!$A$6:$A$60,0)),"UNMAPPED"))</f>
        <v/>
      </c>
      <c r="E643" s="0" t="str">
        <f aca="false">IF(A643="","",IFERROR(INDEX(Cleanup_Rules!$E$6:$E$60,MATCH(TRIM(LOWER(Raw_Export!E643)),Cleanup_Rules!$D$6:$D$60,0)),"UNMAPPED"))</f>
        <v/>
      </c>
      <c r="F643" s="0" t="str">
        <f aca="false">IF(A643="","",IFERROR(INDEX(Cleanup_Rules!$H$6:$H$60,MATCH(TRIM(LOWER(Raw_Export!F643)),Cleanup_Rules!$G$6:$G$60,0)),"UNMAPPED"))</f>
        <v/>
      </c>
      <c r="G643" s="0" t="str">
        <f aca="false">IF(A643="","",IFERROR(INDEX(Cleanup_Rules!$K$6:$K$60,MATCH(TRIM(LOWER(Raw_Export!G643)),Cleanup_Rules!$J$6:$J$60,0)),"UNMAPPED"))</f>
        <v/>
      </c>
      <c r="H643" s="0" t="str">
        <f aca="false">IF(A643="","",IFERROR(INDEX(Cleanup_Rules!$N$6:$N$60,MATCH(TRIM(LOWER(Raw_Export!H643)),Cleanup_Rules!$M$6:$M$60,0)),"UNMAPPED"))</f>
        <v/>
      </c>
      <c r="I643" s="35" t="str">
        <f aca="false">IF(OR(A643="",Raw_Export!I643=""),"",Raw_Export!I643)</f>
        <v/>
      </c>
      <c r="J643" s="37" t="str">
        <f aca="false">IF(A643="","",IF(Raw_Export!J643="",0,IF(ISNUMBER(Raw_Export!J643),Raw_Export!J643,VALUE(SUBSTITUTE(SUBSTITUTE(Raw_Export!J643,"$",""),",","")))))</f>
        <v/>
      </c>
      <c r="K643" s="0" t="str">
        <f aca="false">IF(A643="","",IF(COUNTIF($A$6:A643,A643)&gt;1,"Duplicate",""))</f>
        <v/>
      </c>
      <c r="L643" s="0" t="str">
        <f aca="false">IF(A643="","",IF(AND(H643="Completed",I643=""),"No completion date",IF(AND(I643&lt;&gt;"",I643&lt;B643),"Completed before created","")))</f>
        <v/>
      </c>
      <c r="M643" s="0" t="str">
        <f aca="false">IF(A643="","",IF(K643="Duplicate","No","Yes"))</f>
        <v/>
      </c>
      <c r="N643" s="0" t="str">
        <f aca="false">IF(OR(A643="",H643&lt;&gt;"Completed",L643&lt;&gt;""),"",I643-B643)</f>
        <v/>
      </c>
      <c r="O643" s="0" t="str">
        <f aca="false">IF(A643="","",IFERROR(INDEX(Cleanup_Rules!$Q$6:$Q$8,MATCH(F643,Cleanup_Rules!$P$6:$P$8,0)),""))</f>
        <v/>
      </c>
      <c r="P643" s="0" t="str">
        <f aca="false">IF(OR(N643="",O643=""),"",IF(N643&lt;=O643,"Yes","No"))</f>
        <v/>
      </c>
      <c r="Q643" s="0" t="str">
        <f aca="false">IF(A643="","",MID(IF(NOT(EXACT(TRIM(Raw_Export!C643),D643))," · property","")&amp;IF(NOT(EXACT(TRIM(Raw_Export!E643),E643))," · category","")&amp;IF(NOT(EXACT(TRIM(Raw_Export!F643),F643))," · priority","")&amp;IF(NOT(EXACT(TRIM(Raw_Export!G643),G643))," · vendor","")&amp;IF(NOT(EXACT(TRIM(Raw_Export!H643),H643))," · status","")&amp;IF(ISTEXT(Raw_Export!J643)," · cost was text",""),4,200))</f>
        <v/>
      </c>
      <c r="R643" s="0" t="str">
        <f aca="false">IF(A643="","",IF(OR(LEN(Q643)&gt;0,K643&lt;&gt;"",L643&lt;&gt;""),1,0))</f>
        <v/>
      </c>
    </row>
    <row r="644" customFormat="false" ht="15" hidden="false" customHeight="false" outlineLevel="0" collapsed="false">
      <c r="A644" s="0" t="str">
        <f aca="false">IF(Raw_Export!A644="","",Raw_Export!A644)</f>
        <v/>
      </c>
      <c r="B644" s="35" t="str">
        <f aca="false">IF(A644="","",Raw_Export!B644)</f>
        <v/>
      </c>
      <c r="C644" s="36" t="str">
        <f aca="false">IF(A644="","",DATE(YEAR(B644),MONTH(B644),1))</f>
        <v/>
      </c>
      <c r="D644" s="0" t="str">
        <f aca="false">IF(A644="","",IFERROR(INDEX(Cleanup_Rules!$B$6:$B$60,MATCH(TRIM(LOWER(Raw_Export!C644)),Cleanup_Rules!$A$6:$A$60,0)),"UNMAPPED"))</f>
        <v/>
      </c>
      <c r="E644" s="0" t="str">
        <f aca="false">IF(A644="","",IFERROR(INDEX(Cleanup_Rules!$E$6:$E$60,MATCH(TRIM(LOWER(Raw_Export!E644)),Cleanup_Rules!$D$6:$D$60,0)),"UNMAPPED"))</f>
        <v/>
      </c>
      <c r="F644" s="0" t="str">
        <f aca="false">IF(A644="","",IFERROR(INDEX(Cleanup_Rules!$H$6:$H$60,MATCH(TRIM(LOWER(Raw_Export!F644)),Cleanup_Rules!$G$6:$G$60,0)),"UNMAPPED"))</f>
        <v/>
      </c>
      <c r="G644" s="0" t="str">
        <f aca="false">IF(A644="","",IFERROR(INDEX(Cleanup_Rules!$K$6:$K$60,MATCH(TRIM(LOWER(Raw_Export!G644)),Cleanup_Rules!$J$6:$J$60,0)),"UNMAPPED"))</f>
        <v/>
      </c>
      <c r="H644" s="0" t="str">
        <f aca="false">IF(A644="","",IFERROR(INDEX(Cleanup_Rules!$N$6:$N$60,MATCH(TRIM(LOWER(Raw_Export!H644)),Cleanup_Rules!$M$6:$M$60,0)),"UNMAPPED"))</f>
        <v/>
      </c>
      <c r="I644" s="35" t="str">
        <f aca="false">IF(OR(A644="",Raw_Export!I644=""),"",Raw_Export!I644)</f>
        <v/>
      </c>
      <c r="J644" s="37" t="str">
        <f aca="false">IF(A644="","",IF(Raw_Export!J644="",0,IF(ISNUMBER(Raw_Export!J644),Raw_Export!J644,VALUE(SUBSTITUTE(SUBSTITUTE(Raw_Export!J644,"$",""),",","")))))</f>
        <v/>
      </c>
      <c r="K644" s="0" t="str">
        <f aca="false">IF(A644="","",IF(COUNTIF($A$6:A644,A644)&gt;1,"Duplicate",""))</f>
        <v/>
      </c>
      <c r="L644" s="0" t="str">
        <f aca="false">IF(A644="","",IF(AND(H644="Completed",I644=""),"No completion date",IF(AND(I644&lt;&gt;"",I644&lt;B644),"Completed before created","")))</f>
        <v/>
      </c>
      <c r="M644" s="0" t="str">
        <f aca="false">IF(A644="","",IF(K644="Duplicate","No","Yes"))</f>
        <v/>
      </c>
      <c r="N644" s="0" t="str">
        <f aca="false">IF(OR(A644="",H644&lt;&gt;"Completed",L644&lt;&gt;""),"",I644-B644)</f>
        <v/>
      </c>
      <c r="O644" s="0" t="str">
        <f aca="false">IF(A644="","",IFERROR(INDEX(Cleanup_Rules!$Q$6:$Q$8,MATCH(F644,Cleanup_Rules!$P$6:$P$8,0)),""))</f>
        <v/>
      </c>
      <c r="P644" s="0" t="str">
        <f aca="false">IF(OR(N644="",O644=""),"",IF(N644&lt;=O644,"Yes","No"))</f>
        <v/>
      </c>
      <c r="Q644" s="0" t="str">
        <f aca="false">IF(A644="","",MID(IF(NOT(EXACT(TRIM(Raw_Export!C644),D644))," · property","")&amp;IF(NOT(EXACT(TRIM(Raw_Export!E644),E644))," · category","")&amp;IF(NOT(EXACT(TRIM(Raw_Export!F644),F644))," · priority","")&amp;IF(NOT(EXACT(TRIM(Raw_Export!G644),G644))," · vendor","")&amp;IF(NOT(EXACT(TRIM(Raw_Export!H644),H644))," · status","")&amp;IF(ISTEXT(Raw_Export!J644)," · cost was text",""),4,200))</f>
        <v/>
      </c>
      <c r="R644" s="0" t="str">
        <f aca="false">IF(A644="","",IF(OR(LEN(Q644)&gt;0,K644&lt;&gt;"",L644&lt;&gt;""),1,0))</f>
        <v/>
      </c>
    </row>
    <row r="645" customFormat="false" ht="15" hidden="false" customHeight="false" outlineLevel="0" collapsed="false">
      <c r="A645" s="0" t="str">
        <f aca="false">IF(Raw_Export!A645="","",Raw_Export!A645)</f>
        <v/>
      </c>
      <c r="B645" s="35" t="str">
        <f aca="false">IF(A645="","",Raw_Export!B645)</f>
        <v/>
      </c>
      <c r="C645" s="36" t="str">
        <f aca="false">IF(A645="","",DATE(YEAR(B645),MONTH(B645),1))</f>
        <v/>
      </c>
      <c r="D645" s="0" t="str">
        <f aca="false">IF(A645="","",IFERROR(INDEX(Cleanup_Rules!$B$6:$B$60,MATCH(TRIM(LOWER(Raw_Export!C645)),Cleanup_Rules!$A$6:$A$60,0)),"UNMAPPED"))</f>
        <v/>
      </c>
      <c r="E645" s="0" t="str">
        <f aca="false">IF(A645="","",IFERROR(INDEX(Cleanup_Rules!$E$6:$E$60,MATCH(TRIM(LOWER(Raw_Export!E645)),Cleanup_Rules!$D$6:$D$60,0)),"UNMAPPED"))</f>
        <v/>
      </c>
      <c r="F645" s="0" t="str">
        <f aca="false">IF(A645="","",IFERROR(INDEX(Cleanup_Rules!$H$6:$H$60,MATCH(TRIM(LOWER(Raw_Export!F645)),Cleanup_Rules!$G$6:$G$60,0)),"UNMAPPED"))</f>
        <v/>
      </c>
      <c r="G645" s="0" t="str">
        <f aca="false">IF(A645="","",IFERROR(INDEX(Cleanup_Rules!$K$6:$K$60,MATCH(TRIM(LOWER(Raw_Export!G645)),Cleanup_Rules!$J$6:$J$60,0)),"UNMAPPED"))</f>
        <v/>
      </c>
      <c r="H645" s="0" t="str">
        <f aca="false">IF(A645="","",IFERROR(INDEX(Cleanup_Rules!$N$6:$N$60,MATCH(TRIM(LOWER(Raw_Export!H645)),Cleanup_Rules!$M$6:$M$60,0)),"UNMAPPED"))</f>
        <v/>
      </c>
      <c r="I645" s="35" t="str">
        <f aca="false">IF(OR(A645="",Raw_Export!I645=""),"",Raw_Export!I645)</f>
        <v/>
      </c>
      <c r="J645" s="37" t="str">
        <f aca="false">IF(A645="","",IF(Raw_Export!J645="",0,IF(ISNUMBER(Raw_Export!J645),Raw_Export!J645,VALUE(SUBSTITUTE(SUBSTITUTE(Raw_Export!J645,"$",""),",","")))))</f>
        <v/>
      </c>
      <c r="K645" s="0" t="str">
        <f aca="false">IF(A645="","",IF(COUNTIF($A$6:A645,A645)&gt;1,"Duplicate",""))</f>
        <v/>
      </c>
      <c r="L645" s="0" t="str">
        <f aca="false">IF(A645="","",IF(AND(H645="Completed",I645=""),"No completion date",IF(AND(I645&lt;&gt;"",I645&lt;B645),"Completed before created","")))</f>
        <v/>
      </c>
      <c r="M645" s="0" t="str">
        <f aca="false">IF(A645="","",IF(K645="Duplicate","No","Yes"))</f>
        <v/>
      </c>
      <c r="N645" s="0" t="str">
        <f aca="false">IF(OR(A645="",H645&lt;&gt;"Completed",L645&lt;&gt;""),"",I645-B645)</f>
        <v/>
      </c>
      <c r="O645" s="0" t="str">
        <f aca="false">IF(A645="","",IFERROR(INDEX(Cleanup_Rules!$Q$6:$Q$8,MATCH(F645,Cleanup_Rules!$P$6:$P$8,0)),""))</f>
        <v/>
      </c>
      <c r="P645" s="0" t="str">
        <f aca="false">IF(OR(N645="",O645=""),"",IF(N645&lt;=O645,"Yes","No"))</f>
        <v/>
      </c>
      <c r="Q645" s="0" t="str">
        <f aca="false">IF(A645="","",MID(IF(NOT(EXACT(TRIM(Raw_Export!C645),D645))," · property","")&amp;IF(NOT(EXACT(TRIM(Raw_Export!E645),E645))," · category","")&amp;IF(NOT(EXACT(TRIM(Raw_Export!F645),F645))," · priority","")&amp;IF(NOT(EXACT(TRIM(Raw_Export!G645),G645))," · vendor","")&amp;IF(NOT(EXACT(TRIM(Raw_Export!H645),H645))," · status","")&amp;IF(ISTEXT(Raw_Export!J645)," · cost was text",""),4,200))</f>
        <v/>
      </c>
      <c r="R645" s="0" t="str">
        <f aca="false">IF(A645="","",IF(OR(LEN(Q645)&gt;0,K645&lt;&gt;"",L645&lt;&gt;""),1,0))</f>
        <v/>
      </c>
    </row>
    <row r="646" customFormat="false" ht="15" hidden="false" customHeight="false" outlineLevel="0" collapsed="false">
      <c r="A646" s="0" t="str">
        <f aca="false">IF(Raw_Export!A646="","",Raw_Export!A646)</f>
        <v/>
      </c>
      <c r="B646" s="35" t="str">
        <f aca="false">IF(A646="","",Raw_Export!B646)</f>
        <v/>
      </c>
      <c r="C646" s="36" t="str">
        <f aca="false">IF(A646="","",DATE(YEAR(B646),MONTH(B646),1))</f>
        <v/>
      </c>
      <c r="D646" s="0" t="str">
        <f aca="false">IF(A646="","",IFERROR(INDEX(Cleanup_Rules!$B$6:$B$60,MATCH(TRIM(LOWER(Raw_Export!C646)),Cleanup_Rules!$A$6:$A$60,0)),"UNMAPPED"))</f>
        <v/>
      </c>
      <c r="E646" s="0" t="str">
        <f aca="false">IF(A646="","",IFERROR(INDEX(Cleanup_Rules!$E$6:$E$60,MATCH(TRIM(LOWER(Raw_Export!E646)),Cleanup_Rules!$D$6:$D$60,0)),"UNMAPPED"))</f>
        <v/>
      </c>
      <c r="F646" s="0" t="str">
        <f aca="false">IF(A646="","",IFERROR(INDEX(Cleanup_Rules!$H$6:$H$60,MATCH(TRIM(LOWER(Raw_Export!F646)),Cleanup_Rules!$G$6:$G$60,0)),"UNMAPPED"))</f>
        <v/>
      </c>
      <c r="G646" s="0" t="str">
        <f aca="false">IF(A646="","",IFERROR(INDEX(Cleanup_Rules!$K$6:$K$60,MATCH(TRIM(LOWER(Raw_Export!G646)),Cleanup_Rules!$J$6:$J$60,0)),"UNMAPPED"))</f>
        <v/>
      </c>
      <c r="H646" s="0" t="str">
        <f aca="false">IF(A646="","",IFERROR(INDEX(Cleanup_Rules!$N$6:$N$60,MATCH(TRIM(LOWER(Raw_Export!H646)),Cleanup_Rules!$M$6:$M$60,0)),"UNMAPPED"))</f>
        <v/>
      </c>
      <c r="I646" s="35" t="str">
        <f aca="false">IF(OR(A646="",Raw_Export!I646=""),"",Raw_Export!I646)</f>
        <v/>
      </c>
      <c r="J646" s="37" t="str">
        <f aca="false">IF(A646="","",IF(Raw_Export!J646="",0,IF(ISNUMBER(Raw_Export!J646),Raw_Export!J646,VALUE(SUBSTITUTE(SUBSTITUTE(Raw_Export!J646,"$",""),",","")))))</f>
        <v/>
      </c>
      <c r="K646" s="0" t="str">
        <f aca="false">IF(A646="","",IF(COUNTIF($A$6:A646,A646)&gt;1,"Duplicate",""))</f>
        <v/>
      </c>
      <c r="L646" s="0" t="str">
        <f aca="false">IF(A646="","",IF(AND(H646="Completed",I646=""),"No completion date",IF(AND(I646&lt;&gt;"",I646&lt;B646),"Completed before created","")))</f>
        <v/>
      </c>
      <c r="M646" s="0" t="str">
        <f aca="false">IF(A646="","",IF(K646="Duplicate","No","Yes"))</f>
        <v/>
      </c>
      <c r="N646" s="0" t="str">
        <f aca="false">IF(OR(A646="",H646&lt;&gt;"Completed",L646&lt;&gt;""),"",I646-B646)</f>
        <v/>
      </c>
      <c r="O646" s="0" t="str">
        <f aca="false">IF(A646="","",IFERROR(INDEX(Cleanup_Rules!$Q$6:$Q$8,MATCH(F646,Cleanup_Rules!$P$6:$P$8,0)),""))</f>
        <v/>
      </c>
      <c r="P646" s="0" t="str">
        <f aca="false">IF(OR(N646="",O646=""),"",IF(N646&lt;=O646,"Yes","No"))</f>
        <v/>
      </c>
      <c r="Q646" s="0" t="str">
        <f aca="false">IF(A646="","",MID(IF(NOT(EXACT(TRIM(Raw_Export!C646),D646))," · property","")&amp;IF(NOT(EXACT(TRIM(Raw_Export!E646),E646))," · category","")&amp;IF(NOT(EXACT(TRIM(Raw_Export!F646),F646))," · priority","")&amp;IF(NOT(EXACT(TRIM(Raw_Export!G646),G646))," · vendor","")&amp;IF(NOT(EXACT(TRIM(Raw_Export!H646),H646))," · status","")&amp;IF(ISTEXT(Raw_Export!J646)," · cost was text",""),4,200))</f>
        <v/>
      </c>
      <c r="R646" s="0" t="str">
        <f aca="false">IF(A646="","",IF(OR(LEN(Q646)&gt;0,K646&lt;&gt;"",L646&lt;&gt;""),1,0))</f>
        <v/>
      </c>
    </row>
    <row r="647" customFormat="false" ht="15" hidden="false" customHeight="false" outlineLevel="0" collapsed="false">
      <c r="A647" s="0" t="str">
        <f aca="false">IF(Raw_Export!A647="","",Raw_Export!A647)</f>
        <v/>
      </c>
      <c r="B647" s="35" t="str">
        <f aca="false">IF(A647="","",Raw_Export!B647)</f>
        <v/>
      </c>
      <c r="C647" s="36" t="str">
        <f aca="false">IF(A647="","",DATE(YEAR(B647),MONTH(B647),1))</f>
        <v/>
      </c>
      <c r="D647" s="0" t="str">
        <f aca="false">IF(A647="","",IFERROR(INDEX(Cleanup_Rules!$B$6:$B$60,MATCH(TRIM(LOWER(Raw_Export!C647)),Cleanup_Rules!$A$6:$A$60,0)),"UNMAPPED"))</f>
        <v/>
      </c>
      <c r="E647" s="0" t="str">
        <f aca="false">IF(A647="","",IFERROR(INDEX(Cleanup_Rules!$E$6:$E$60,MATCH(TRIM(LOWER(Raw_Export!E647)),Cleanup_Rules!$D$6:$D$60,0)),"UNMAPPED"))</f>
        <v/>
      </c>
      <c r="F647" s="0" t="str">
        <f aca="false">IF(A647="","",IFERROR(INDEX(Cleanup_Rules!$H$6:$H$60,MATCH(TRIM(LOWER(Raw_Export!F647)),Cleanup_Rules!$G$6:$G$60,0)),"UNMAPPED"))</f>
        <v/>
      </c>
      <c r="G647" s="0" t="str">
        <f aca="false">IF(A647="","",IFERROR(INDEX(Cleanup_Rules!$K$6:$K$60,MATCH(TRIM(LOWER(Raw_Export!G647)),Cleanup_Rules!$J$6:$J$60,0)),"UNMAPPED"))</f>
        <v/>
      </c>
      <c r="H647" s="0" t="str">
        <f aca="false">IF(A647="","",IFERROR(INDEX(Cleanup_Rules!$N$6:$N$60,MATCH(TRIM(LOWER(Raw_Export!H647)),Cleanup_Rules!$M$6:$M$60,0)),"UNMAPPED"))</f>
        <v/>
      </c>
      <c r="I647" s="35" t="str">
        <f aca="false">IF(OR(A647="",Raw_Export!I647=""),"",Raw_Export!I647)</f>
        <v/>
      </c>
      <c r="J647" s="37" t="str">
        <f aca="false">IF(A647="","",IF(Raw_Export!J647="",0,IF(ISNUMBER(Raw_Export!J647),Raw_Export!J647,VALUE(SUBSTITUTE(SUBSTITUTE(Raw_Export!J647,"$",""),",","")))))</f>
        <v/>
      </c>
      <c r="K647" s="0" t="str">
        <f aca="false">IF(A647="","",IF(COUNTIF($A$6:A647,A647)&gt;1,"Duplicate",""))</f>
        <v/>
      </c>
      <c r="L647" s="0" t="str">
        <f aca="false">IF(A647="","",IF(AND(H647="Completed",I647=""),"No completion date",IF(AND(I647&lt;&gt;"",I647&lt;B647),"Completed before created","")))</f>
        <v/>
      </c>
      <c r="M647" s="0" t="str">
        <f aca="false">IF(A647="","",IF(K647="Duplicate","No","Yes"))</f>
        <v/>
      </c>
      <c r="N647" s="0" t="str">
        <f aca="false">IF(OR(A647="",H647&lt;&gt;"Completed",L647&lt;&gt;""),"",I647-B647)</f>
        <v/>
      </c>
      <c r="O647" s="0" t="str">
        <f aca="false">IF(A647="","",IFERROR(INDEX(Cleanup_Rules!$Q$6:$Q$8,MATCH(F647,Cleanup_Rules!$P$6:$P$8,0)),""))</f>
        <v/>
      </c>
      <c r="P647" s="0" t="str">
        <f aca="false">IF(OR(N647="",O647=""),"",IF(N647&lt;=O647,"Yes","No"))</f>
        <v/>
      </c>
      <c r="Q647" s="0" t="str">
        <f aca="false">IF(A647="","",MID(IF(NOT(EXACT(TRIM(Raw_Export!C647),D647))," · property","")&amp;IF(NOT(EXACT(TRIM(Raw_Export!E647),E647))," · category","")&amp;IF(NOT(EXACT(TRIM(Raw_Export!F647),F647))," · priority","")&amp;IF(NOT(EXACT(TRIM(Raw_Export!G647),G647))," · vendor","")&amp;IF(NOT(EXACT(TRIM(Raw_Export!H647),H647))," · status","")&amp;IF(ISTEXT(Raw_Export!J647)," · cost was text",""),4,200))</f>
        <v/>
      </c>
      <c r="R647" s="0" t="str">
        <f aca="false">IF(A647="","",IF(OR(LEN(Q647)&gt;0,K647&lt;&gt;"",L647&lt;&gt;""),1,0))</f>
        <v/>
      </c>
    </row>
    <row r="648" customFormat="false" ht="15" hidden="false" customHeight="false" outlineLevel="0" collapsed="false">
      <c r="A648" s="0" t="str">
        <f aca="false">IF(Raw_Export!A648="","",Raw_Export!A648)</f>
        <v/>
      </c>
      <c r="B648" s="35" t="str">
        <f aca="false">IF(A648="","",Raw_Export!B648)</f>
        <v/>
      </c>
      <c r="C648" s="36" t="str">
        <f aca="false">IF(A648="","",DATE(YEAR(B648),MONTH(B648),1))</f>
        <v/>
      </c>
      <c r="D648" s="0" t="str">
        <f aca="false">IF(A648="","",IFERROR(INDEX(Cleanup_Rules!$B$6:$B$60,MATCH(TRIM(LOWER(Raw_Export!C648)),Cleanup_Rules!$A$6:$A$60,0)),"UNMAPPED"))</f>
        <v/>
      </c>
      <c r="E648" s="0" t="str">
        <f aca="false">IF(A648="","",IFERROR(INDEX(Cleanup_Rules!$E$6:$E$60,MATCH(TRIM(LOWER(Raw_Export!E648)),Cleanup_Rules!$D$6:$D$60,0)),"UNMAPPED"))</f>
        <v/>
      </c>
      <c r="F648" s="0" t="str">
        <f aca="false">IF(A648="","",IFERROR(INDEX(Cleanup_Rules!$H$6:$H$60,MATCH(TRIM(LOWER(Raw_Export!F648)),Cleanup_Rules!$G$6:$G$60,0)),"UNMAPPED"))</f>
        <v/>
      </c>
      <c r="G648" s="0" t="str">
        <f aca="false">IF(A648="","",IFERROR(INDEX(Cleanup_Rules!$K$6:$K$60,MATCH(TRIM(LOWER(Raw_Export!G648)),Cleanup_Rules!$J$6:$J$60,0)),"UNMAPPED"))</f>
        <v/>
      </c>
      <c r="H648" s="0" t="str">
        <f aca="false">IF(A648="","",IFERROR(INDEX(Cleanup_Rules!$N$6:$N$60,MATCH(TRIM(LOWER(Raw_Export!H648)),Cleanup_Rules!$M$6:$M$60,0)),"UNMAPPED"))</f>
        <v/>
      </c>
      <c r="I648" s="35" t="str">
        <f aca="false">IF(OR(A648="",Raw_Export!I648=""),"",Raw_Export!I648)</f>
        <v/>
      </c>
      <c r="J648" s="37" t="str">
        <f aca="false">IF(A648="","",IF(Raw_Export!J648="",0,IF(ISNUMBER(Raw_Export!J648),Raw_Export!J648,VALUE(SUBSTITUTE(SUBSTITUTE(Raw_Export!J648,"$",""),",","")))))</f>
        <v/>
      </c>
      <c r="K648" s="0" t="str">
        <f aca="false">IF(A648="","",IF(COUNTIF($A$6:A648,A648)&gt;1,"Duplicate",""))</f>
        <v/>
      </c>
      <c r="L648" s="0" t="str">
        <f aca="false">IF(A648="","",IF(AND(H648="Completed",I648=""),"No completion date",IF(AND(I648&lt;&gt;"",I648&lt;B648),"Completed before created","")))</f>
        <v/>
      </c>
      <c r="M648" s="0" t="str">
        <f aca="false">IF(A648="","",IF(K648="Duplicate","No","Yes"))</f>
        <v/>
      </c>
      <c r="N648" s="0" t="str">
        <f aca="false">IF(OR(A648="",H648&lt;&gt;"Completed",L648&lt;&gt;""),"",I648-B648)</f>
        <v/>
      </c>
      <c r="O648" s="0" t="str">
        <f aca="false">IF(A648="","",IFERROR(INDEX(Cleanup_Rules!$Q$6:$Q$8,MATCH(F648,Cleanup_Rules!$P$6:$P$8,0)),""))</f>
        <v/>
      </c>
      <c r="P648" s="0" t="str">
        <f aca="false">IF(OR(N648="",O648=""),"",IF(N648&lt;=O648,"Yes","No"))</f>
        <v/>
      </c>
      <c r="Q648" s="0" t="str">
        <f aca="false">IF(A648="","",MID(IF(NOT(EXACT(TRIM(Raw_Export!C648),D648))," · property","")&amp;IF(NOT(EXACT(TRIM(Raw_Export!E648),E648))," · category","")&amp;IF(NOT(EXACT(TRIM(Raw_Export!F648),F648))," · priority","")&amp;IF(NOT(EXACT(TRIM(Raw_Export!G648),G648))," · vendor","")&amp;IF(NOT(EXACT(TRIM(Raw_Export!H648),H648))," · status","")&amp;IF(ISTEXT(Raw_Export!J648)," · cost was text",""),4,200))</f>
        <v/>
      </c>
      <c r="R648" s="0" t="str">
        <f aca="false">IF(A648="","",IF(OR(LEN(Q648)&gt;0,K648&lt;&gt;"",L648&lt;&gt;""),1,0))</f>
        <v/>
      </c>
    </row>
    <row r="649" customFormat="false" ht="15" hidden="false" customHeight="false" outlineLevel="0" collapsed="false">
      <c r="A649" s="0" t="str">
        <f aca="false">IF(Raw_Export!A649="","",Raw_Export!A649)</f>
        <v/>
      </c>
      <c r="B649" s="35" t="str">
        <f aca="false">IF(A649="","",Raw_Export!B649)</f>
        <v/>
      </c>
      <c r="C649" s="36" t="str">
        <f aca="false">IF(A649="","",DATE(YEAR(B649),MONTH(B649),1))</f>
        <v/>
      </c>
      <c r="D649" s="0" t="str">
        <f aca="false">IF(A649="","",IFERROR(INDEX(Cleanup_Rules!$B$6:$B$60,MATCH(TRIM(LOWER(Raw_Export!C649)),Cleanup_Rules!$A$6:$A$60,0)),"UNMAPPED"))</f>
        <v/>
      </c>
      <c r="E649" s="0" t="str">
        <f aca="false">IF(A649="","",IFERROR(INDEX(Cleanup_Rules!$E$6:$E$60,MATCH(TRIM(LOWER(Raw_Export!E649)),Cleanup_Rules!$D$6:$D$60,0)),"UNMAPPED"))</f>
        <v/>
      </c>
      <c r="F649" s="0" t="str">
        <f aca="false">IF(A649="","",IFERROR(INDEX(Cleanup_Rules!$H$6:$H$60,MATCH(TRIM(LOWER(Raw_Export!F649)),Cleanup_Rules!$G$6:$G$60,0)),"UNMAPPED"))</f>
        <v/>
      </c>
      <c r="G649" s="0" t="str">
        <f aca="false">IF(A649="","",IFERROR(INDEX(Cleanup_Rules!$K$6:$K$60,MATCH(TRIM(LOWER(Raw_Export!G649)),Cleanup_Rules!$J$6:$J$60,0)),"UNMAPPED"))</f>
        <v/>
      </c>
      <c r="H649" s="0" t="str">
        <f aca="false">IF(A649="","",IFERROR(INDEX(Cleanup_Rules!$N$6:$N$60,MATCH(TRIM(LOWER(Raw_Export!H649)),Cleanup_Rules!$M$6:$M$60,0)),"UNMAPPED"))</f>
        <v/>
      </c>
      <c r="I649" s="35" t="str">
        <f aca="false">IF(OR(A649="",Raw_Export!I649=""),"",Raw_Export!I649)</f>
        <v/>
      </c>
      <c r="J649" s="37" t="str">
        <f aca="false">IF(A649="","",IF(Raw_Export!J649="",0,IF(ISNUMBER(Raw_Export!J649),Raw_Export!J649,VALUE(SUBSTITUTE(SUBSTITUTE(Raw_Export!J649,"$",""),",","")))))</f>
        <v/>
      </c>
      <c r="K649" s="0" t="str">
        <f aca="false">IF(A649="","",IF(COUNTIF($A$6:A649,A649)&gt;1,"Duplicate",""))</f>
        <v/>
      </c>
      <c r="L649" s="0" t="str">
        <f aca="false">IF(A649="","",IF(AND(H649="Completed",I649=""),"No completion date",IF(AND(I649&lt;&gt;"",I649&lt;B649),"Completed before created","")))</f>
        <v/>
      </c>
      <c r="M649" s="0" t="str">
        <f aca="false">IF(A649="","",IF(K649="Duplicate","No","Yes"))</f>
        <v/>
      </c>
      <c r="N649" s="0" t="str">
        <f aca="false">IF(OR(A649="",H649&lt;&gt;"Completed",L649&lt;&gt;""),"",I649-B649)</f>
        <v/>
      </c>
      <c r="O649" s="0" t="str">
        <f aca="false">IF(A649="","",IFERROR(INDEX(Cleanup_Rules!$Q$6:$Q$8,MATCH(F649,Cleanup_Rules!$P$6:$P$8,0)),""))</f>
        <v/>
      </c>
      <c r="P649" s="0" t="str">
        <f aca="false">IF(OR(N649="",O649=""),"",IF(N649&lt;=O649,"Yes","No"))</f>
        <v/>
      </c>
      <c r="Q649" s="0" t="str">
        <f aca="false">IF(A649="","",MID(IF(NOT(EXACT(TRIM(Raw_Export!C649),D649))," · property","")&amp;IF(NOT(EXACT(TRIM(Raw_Export!E649),E649))," · category","")&amp;IF(NOT(EXACT(TRIM(Raw_Export!F649),F649))," · priority","")&amp;IF(NOT(EXACT(TRIM(Raw_Export!G649),G649))," · vendor","")&amp;IF(NOT(EXACT(TRIM(Raw_Export!H649),H649))," · status","")&amp;IF(ISTEXT(Raw_Export!J649)," · cost was text",""),4,200))</f>
        <v/>
      </c>
      <c r="R649" s="0" t="str">
        <f aca="false">IF(A649="","",IF(OR(LEN(Q649)&gt;0,K649&lt;&gt;"",L649&lt;&gt;""),1,0))</f>
        <v/>
      </c>
    </row>
    <row r="650" customFormat="false" ht="15" hidden="false" customHeight="false" outlineLevel="0" collapsed="false">
      <c r="A650" s="0" t="str">
        <f aca="false">IF(Raw_Export!A650="","",Raw_Export!A650)</f>
        <v/>
      </c>
      <c r="B650" s="35" t="str">
        <f aca="false">IF(A650="","",Raw_Export!B650)</f>
        <v/>
      </c>
      <c r="C650" s="36" t="str">
        <f aca="false">IF(A650="","",DATE(YEAR(B650),MONTH(B650),1))</f>
        <v/>
      </c>
      <c r="D650" s="0" t="str">
        <f aca="false">IF(A650="","",IFERROR(INDEX(Cleanup_Rules!$B$6:$B$60,MATCH(TRIM(LOWER(Raw_Export!C650)),Cleanup_Rules!$A$6:$A$60,0)),"UNMAPPED"))</f>
        <v/>
      </c>
      <c r="E650" s="0" t="str">
        <f aca="false">IF(A650="","",IFERROR(INDEX(Cleanup_Rules!$E$6:$E$60,MATCH(TRIM(LOWER(Raw_Export!E650)),Cleanup_Rules!$D$6:$D$60,0)),"UNMAPPED"))</f>
        <v/>
      </c>
      <c r="F650" s="0" t="str">
        <f aca="false">IF(A650="","",IFERROR(INDEX(Cleanup_Rules!$H$6:$H$60,MATCH(TRIM(LOWER(Raw_Export!F650)),Cleanup_Rules!$G$6:$G$60,0)),"UNMAPPED"))</f>
        <v/>
      </c>
      <c r="G650" s="0" t="str">
        <f aca="false">IF(A650="","",IFERROR(INDEX(Cleanup_Rules!$K$6:$K$60,MATCH(TRIM(LOWER(Raw_Export!G650)),Cleanup_Rules!$J$6:$J$60,0)),"UNMAPPED"))</f>
        <v/>
      </c>
      <c r="H650" s="0" t="str">
        <f aca="false">IF(A650="","",IFERROR(INDEX(Cleanup_Rules!$N$6:$N$60,MATCH(TRIM(LOWER(Raw_Export!H650)),Cleanup_Rules!$M$6:$M$60,0)),"UNMAPPED"))</f>
        <v/>
      </c>
      <c r="I650" s="35" t="str">
        <f aca="false">IF(OR(A650="",Raw_Export!I650=""),"",Raw_Export!I650)</f>
        <v/>
      </c>
      <c r="J650" s="37" t="str">
        <f aca="false">IF(A650="","",IF(Raw_Export!J650="",0,IF(ISNUMBER(Raw_Export!J650),Raw_Export!J650,VALUE(SUBSTITUTE(SUBSTITUTE(Raw_Export!J650,"$",""),",","")))))</f>
        <v/>
      </c>
      <c r="K650" s="0" t="str">
        <f aca="false">IF(A650="","",IF(COUNTIF($A$6:A650,A650)&gt;1,"Duplicate",""))</f>
        <v/>
      </c>
      <c r="L650" s="0" t="str">
        <f aca="false">IF(A650="","",IF(AND(H650="Completed",I650=""),"No completion date",IF(AND(I650&lt;&gt;"",I650&lt;B650),"Completed before created","")))</f>
        <v/>
      </c>
      <c r="M650" s="0" t="str">
        <f aca="false">IF(A650="","",IF(K650="Duplicate","No","Yes"))</f>
        <v/>
      </c>
      <c r="N650" s="0" t="str">
        <f aca="false">IF(OR(A650="",H650&lt;&gt;"Completed",L650&lt;&gt;""),"",I650-B650)</f>
        <v/>
      </c>
      <c r="O650" s="0" t="str">
        <f aca="false">IF(A650="","",IFERROR(INDEX(Cleanup_Rules!$Q$6:$Q$8,MATCH(F650,Cleanup_Rules!$P$6:$P$8,0)),""))</f>
        <v/>
      </c>
      <c r="P650" s="0" t="str">
        <f aca="false">IF(OR(N650="",O650=""),"",IF(N650&lt;=O650,"Yes","No"))</f>
        <v/>
      </c>
      <c r="Q650" s="0" t="str">
        <f aca="false">IF(A650="","",MID(IF(NOT(EXACT(TRIM(Raw_Export!C650),D650))," · property","")&amp;IF(NOT(EXACT(TRIM(Raw_Export!E650),E650))," · category","")&amp;IF(NOT(EXACT(TRIM(Raw_Export!F650),F650))," · priority","")&amp;IF(NOT(EXACT(TRIM(Raw_Export!G650),G650))," · vendor","")&amp;IF(NOT(EXACT(TRIM(Raw_Export!H650),H650))," · status","")&amp;IF(ISTEXT(Raw_Export!J650)," · cost was text",""),4,200))</f>
        <v/>
      </c>
      <c r="R650" s="0" t="str">
        <f aca="false">IF(A650="","",IF(OR(LEN(Q650)&gt;0,K650&lt;&gt;"",L650&lt;&gt;""),1,0))</f>
        <v/>
      </c>
    </row>
    <row r="651" customFormat="false" ht="15" hidden="false" customHeight="false" outlineLevel="0" collapsed="false">
      <c r="A651" s="0" t="str">
        <f aca="false">IF(Raw_Export!A651="","",Raw_Export!A651)</f>
        <v/>
      </c>
      <c r="B651" s="35" t="str">
        <f aca="false">IF(A651="","",Raw_Export!B651)</f>
        <v/>
      </c>
      <c r="C651" s="36" t="str">
        <f aca="false">IF(A651="","",DATE(YEAR(B651),MONTH(B651),1))</f>
        <v/>
      </c>
      <c r="D651" s="0" t="str">
        <f aca="false">IF(A651="","",IFERROR(INDEX(Cleanup_Rules!$B$6:$B$60,MATCH(TRIM(LOWER(Raw_Export!C651)),Cleanup_Rules!$A$6:$A$60,0)),"UNMAPPED"))</f>
        <v/>
      </c>
      <c r="E651" s="0" t="str">
        <f aca="false">IF(A651="","",IFERROR(INDEX(Cleanup_Rules!$E$6:$E$60,MATCH(TRIM(LOWER(Raw_Export!E651)),Cleanup_Rules!$D$6:$D$60,0)),"UNMAPPED"))</f>
        <v/>
      </c>
      <c r="F651" s="0" t="str">
        <f aca="false">IF(A651="","",IFERROR(INDEX(Cleanup_Rules!$H$6:$H$60,MATCH(TRIM(LOWER(Raw_Export!F651)),Cleanup_Rules!$G$6:$G$60,0)),"UNMAPPED"))</f>
        <v/>
      </c>
      <c r="G651" s="0" t="str">
        <f aca="false">IF(A651="","",IFERROR(INDEX(Cleanup_Rules!$K$6:$K$60,MATCH(TRIM(LOWER(Raw_Export!G651)),Cleanup_Rules!$J$6:$J$60,0)),"UNMAPPED"))</f>
        <v/>
      </c>
      <c r="H651" s="0" t="str">
        <f aca="false">IF(A651="","",IFERROR(INDEX(Cleanup_Rules!$N$6:$N$60,MATCH(TRIM(LOWER(Raw_Export!H651)),Cleanup_Rules!$M$6:$M$60,0)),"UNMAPPED"))</f>
        <v/>
      </c>
      <c r="I651" s="35" t="str">
        <f aca="false">IF(OR(A651="",Raw_Export!I651=""),"",Raw_Export!I651)</f>
        <v/>
      </c>
      <c r="J651" s="37" t="str">
        <f aca="false">IF(A651="","",IF(Raw_Export!J651="",0,IF(ISNUMBER(Raw_Export!J651),Raw_Export!J651,VALUE(SUBSTITUTE(SUBSTITUTE(Raw_Export!J651,"$",""),",","")))))</f>
        <v/>
      </c>
      <c r="K651" s="0" t="str">
        <f aca="false">IF(A651="","",IF(COUNTIF($A$6:A651,A651)&gt;1,"Duplicate",""))</f>
        <v/>
      </c>
      <c r="L651" s="0" t="str">
        <f aca="false">IF(A651="","",IF(AND(H651="Completed",I651=""),"No completion date",IF(AND(I651&lt;&gt;"",I651&lt;B651),"Completed before created","")))</f>
        <v/>
      </c>
      <c r="M651" s="0" t="str">
        <f aca="false">IF(A651="","",IF(K651="Duplicate","No","Yes"))</f>
        <v/>
      </c>
      <c r="N651" s="0" t="str">
        <f aca="false">IF(OR(A651="",H651&lt;&gt;"Completed",L651&lt;&gt;""),"",I651-B651)</f>
        <v/>
      </c>
      <c r="O651" s="0" t="str">
        <f aca="false">IF(A651="","",IFERROR(INDEX(Cleanup_Rules!$Q$6:$Q$8,MATCH(F651,Cleanup_Rules!$P$6:$P$8,0)),""))</f>
        <v/>
      </c>
      <c r="P651" s="0" t="str">
        <f aca="false">IF(OR(N651="",O651=""),"",IF(N651&lt;=O651,"Yes","No"))</f>
        <v/>
      </c>
      <c r="Q651" s="0" t="str">
        <f aca="false">IF(A651="","",MID(IF(NOT(EXACT(TRIM(Raw_Export!C651),D651))," · property","")&amp;IF(NOT(EXACT(TRIM(Raw_Export!E651),E651))," · category","")&amp;IF(NOT(EXACT(TRIM(Raw_Export!F651),F651))," · priority","")&amp;IF(NOT(EXACT(TRIM(Raw_Export!G651),G651))," · vendor","")&amp;IF(NOT(EXACT(TRIM(Raw_Export!H651),H651))," · status","")&amp;IF(ISTEXT(Raw_Export!J651)," · cost was text",""),4,200))</f>
        <v/>
      </c>
      <c r="R651" s="0" t="str">
        <f aca="false">IF(A651="","",IF(OR(LEN(Q651)&gt;0,K651&lt;&gt;"",L651&lt;&gt;""),1,0))</f>
        <v/>
      </c>
    </row>
    <row r="652" customFormat="false" ht="15" hidden="false" customHeight="false" outlineLevel="0" collapsed="false">
      <c r="A652" s="0" t="str">
        <f aca="false">IF(Raw_Export!A652="","",Raw_Export!A652)</f>
        <v/>
      </c>
      <c r="B652" s="35" t="str">
        <f aca="false">IF(A652="","",Raw_Export!B652)</f>
        <v/>
      </c>
      <c r="C652" s="36" t="str">
        <f aca="false">IF(A652="","",DATE(YEAR(B652),MONTH(B652),1))</f>
        <v/>
      </c>
      <c r="D652" s="0" t="str">
        <f aca="false">IF(A652="","",IFERROR(INDEX(Cleanup_Rules!$B$6:$B$60,MATCH(TRIM(LOWER(Raw_Export!C652)),Cleanup_Rules!$A$6:$A$60,0)),"UNMAPPED"))</f>
        <v/>
      </c>
      <c r="E652" s="0" t="str">
        <f aca="false">IF(A652="","",IFERROR(INDEX(Cleanup_Rules!$E$6:$E$60,MATCH(TRIM(LOWER(Raw_Export!E652)),Cleanup_Rules!$D$6:$D$60,0)),"UNMAPPED"))</f>
        <v/>
      </c>
      <c r="F652" s="0" t="str">
        <f aca="false">IF(A652="","",IFERROR(INDEX(Cleanup_Rules!$H$6:$H$60,MATCH(TRIM(LOWER(Raw_Export!F652)),Cleanup_Rules!$G$6:$G$60,0)),"UNMAPPED"))</f>
        <v/>
      </c>
      <c r="G652" s="0" t="str">
        <f aca="false">IF(A652="","",IFERROR(INDEX(Cleanup_Rules!$K$6:$K$60,MATCH(TRIM(LOWER(Raw_Export!G652)),Cleanup_Rules!$J$6:$J$60,0)),"UNMAPPED"))</f>
        <v/>
      </c>
      <c r="H652" s="0" t="str">
        <f aca="false">IF(A652="","",IFERROR(INDEX(Cleanup_Rules!$N$6:$N$60,MATCH(TRIM(LOWER(Raw_Export!H652)),Cleanup_Rules!$M$6:$M$60,0)),"UNMAPPED"))</f>
        <v/>
      </c>
      <c r="I652" s="35" t="str">
        <f aca="false">IF(OR(A652="",Raw_Export!I652=""),"",Raw_Export!I652)</f>
        <v/>
      </c>
      <c r="J652" s="37" t="str">
        <f aca="false">IF(A652="","",IF(Raw_Export!J652="",0,IF(ISNUMBER(Raw_Export!J652),Raw_Export!J652,VALUE(SUBSTITUTE(SUBSTITUTE(Raw_Export!J652,"$",""),",","")))))</f>
        <v/>
      </c>
      <c r="K652" s="0" t="str">
        <f aca="false">IF(A652="","",IF(COUNTIF($A$6:A652,A652)&gt;1,"Duplicate",""))</f>
        <v/>
      </c>
      <c r="L652" s="0" t="str">
        <f aca="false">IF(A652="","",IF(AND(H652="Completed",I652=""),"No completion date",IF(AND(I652&lt;&gt;"",I652&lt;B652),"Completed before created","")))</f>
        <v/>
      </c>
      <c r="M652" s="0" t="str">
        <f aca="false">IF(A652="","",IF(K652="Duplicate","No","Yes"))</f>
        <v/>
      </c>
      <c r="N652" s="0" t="str">
        <f aca="false">IF(OR(A652="",H652&lt;&gt;"Completed",L652&lt;&gt;""),"",I652-B652)</f>
        <v/>
      </c>
      <c r="O652" s="0" t="str">
        <f aca="false">IF(A652="","",IFERROR(INDEX(Cleanup_Rules!$Q$6:$Q$8,MATCH(F652,Cleanup_Rules!$P$6:$P$8,0)),""))</f>
        <v/>
      </c>
      <c r="P652" s="0" t="str">
        <f aca="false">IF(OR(N652="",O652=""),"",IF(N652&lt;=O652,"Yes","No"))</f>
        <v/>
      </c>
      <c r="Q652" s="0" t="str">
        <f aca="false">IF(A652="","",MID(IF(NOT(EXACT(TRIM(Raw_Export!C652),D652))," · property","")&amp;IF(NOT(EXACT(TRIM(Raw_Export!E652),E652))," · category","")&amp;IF(NOT(EXACT(TRIM(Raw_Export!F652),F652))," · priority","")&amp;IF(NOT(EXACT(TRIM(Raw_Export!G652),G652))," · vendor","")&amp;IF(NOT(EXACT(TRIM(Raw_Export!H652),H652))," · status","")&amp;IF(ISTEXT(Raw_Export!J652)," · cost was text",""),4,200))</f>
        <v/>
      </c>
      <c r="R652" s="0" t="str">
        <f aca="false">IF(A652="","",IF(OR(LEN(Q652)&gt;0,K652&lt;&gt;"",L652&lt;&gt;""),1,0))</f>
        <v/>
      </c>
    </row>
    <row r="653" customFormat="false" ht="15" hidden="false" customHeight="false" outlineLevel="0" collapsed="false">
      <c r="A653" s="0" t="str">
        <f aca="false">IF(Raw_Export!A653="","",Raw_Export!A653)</f>
        <v/>
      </c>
      <c r="B653" s="35" t="str">
        <f aca="false">IF(A653="","",Raw_Export!B653)</f>
        <v/>
      </c>
      <c r="C653" s="36" t="str">
        <f aca="false">IF(A653="","",DATE(YEAR(B653),MONTH(B653),1))</f>
        <v/>
      </c>
      <c r="D653" s="0" t="str">
        <f aca="false">IF(A653="","",IFERROR(INDEX(Cleanup_Rules!$B$6:$B$60,MATCH(TRIM(LOWER(Raw_Export!C653)),Cleanup_Rules!$A$6:$A$60,0)),"UNMAPPED"))</f>
        <v/>
      </c>
      <c r="E653" s="0" t="str">
        <f aca="false">IF(A653="","",IFERROR(INDEX(Cleanup_Rules!$E$6:$E$60,MATCH(TRIM(LOWER(Raw_Export!E653)),Cleanup_Rules!$D$6:$D$60,0)),"UNMAPPED"))</f>
        <v/>
      </c>
      <c r="F653" s="0" t="str">
        <f aca="false">IF(A653="","",IFERROR(INDEX(Cleanup_Rules!$H$6:$H$60,MATCH(TRIM(LOWER(Raw_Export!F653)),Cleanup_Rules!$G$6:$G$60,0)),"UNMAPPED"))</f>
        <v/>
      </c>
      <c r="G653" s="0" t="str">
        <f aca="false">IF(A653="","",IFERROR(INDEX(Cleanup_Rules!$K$6:$K$60,MATCH(TRIM(LOWER(Raw_Export!G653)),Cleanup_Rules!$J$6:$J$60,0)),"UNMAPPED"))</f>
        <v/>
      </c>
      <c r="H653" s="0" t="str">
        <f aca="false">IF(A653="","",IFERROR(INDEX(Cleanup_Rules!$N$6:$N$60,MATCH(TRIM(LOWER(Raw_Export!H653)),Cleanup_Rules!$M$6:$M$60,0)),"UNMAPPED"))</f>
        <v/>
      </c>
      <c r="I653" s="35" t="str">
        <f aca="false">IF(OR(A653="",Raw_Export!I653=""),"",Raw_Export!I653)</f>
        <v/>
      </c>
      <c r="J653" s="37" t="str">
        <f aca="false">IF(A653="","",IF(Raw_Export!J653="",0,IF(ISNUMBER(Raw_Export!J653),Raw_Export!J653,VALUE(SUBSTITUTE(SUBSTITUTE(Raw_Export!J653,"$",""),",","")))))</f>
        <v/>
      </c>
      <c r="K653" s="0" t="str">
        <f aca="false">IF(A653="","",IF(COUNTIF($A$6:A653,A653)&gt;1,"Duplicate",""))</f>
        <v/>
      </c>
      <c r="L653" s="0" t="str">
        <f aca="false">IF(A653="","",IF(AND(H653="Completed",I653=""),"No completion date",IF(AND(I653&lt;&gt;"",I653&lt;B653),"Completed before created","")))</f>
        <v/>
      </c>
      <c r="M653" s="0" t="str">
        <f aca="false">IF(A653="","",IF(K653="Duplicate","No","Yes"))</f>
        <v/>
      </c>
      <c r="N653" s="0" t="str">
        <f aca="false">IF(OR(A653="",H653&lt;&gt;"Completed",L653&lt;&gt;""),"",I653-B653)</f>
        <v/>
      </c>
      <c r="O653" s="0" t="str">
        <f aca="false">IF(A653="","",IFERROR(INDEX(Cleanup_Rules!$Q$6:$Q$8,MATCH(F653,Cleanup_Rules!$P$6:$P$8,0)),""))</f>
        <v/>
      </c>
      <c r="P653" s="0" t="str">
        <f aca="false">IF(OR(N653="",O653=""),"",IF(N653&lt;=O653,"Yes","No"))</f>
        <v/>
      </c>
      <c r="Q653" s="0" t="str">
        <f aca="false">IF(A653="","",MID(IF(NOT(EXACT(TRIM(Raw_Export!C653),D653))," · property","")&amp;IF(NOT(EXACT(TRIM(Raw_Export!E653),E653))," · category","")&amp;IF(NOT(EXACT(TRIM(Raw_Export!F653),F653))," · priority","")&amp;IF(NOT(EXACT(TRIM(Raw_Export!G653),G653))," · vendor","")&amp;IF(NOT(EXACT(TRIM(Raw_Export!H653),H653))," · status","")&amp;IF(ISTEXT(Raw_Export!J653)," · cost was text",""),4,200))</f>
        <v/>
      </c>
      <c r="R653" s="0" t="str">
        <f aca="false">IF(A653="","",IF(OR(LEN(Q653)&gt;0,K653&lt;&gt;"",L653&lt;&gt;""),1,0))</f>
        <v/>
      </c>
    </row>
    <row r="654" customFormat="false" ht="15" hidden="false" customHeight="false" outlineLevel="0" collapsed="false">
      <c r="A654" s="0" t="str">
        <f aca="false">IF(Raw_Export!A654="","",Raw_Export!A654)</f>
        <v/>
      </c>
      <c r="B654" s="35" t="str">
        <f aca="false">IF(A654="","",Raw_Export!B654)</f>
        <v/>
      </c>
      <c r="C654" s="36" t="str">
        <f aca="false">IF(A654="","",DATE(YEAR(B654),MONTH(B654),1))</f>
        <v/>
      </c>
      <c r="D654" s="0" t="str">
        <f aca="false">IF(A654="","",IFERROR(INDEX(Cleanup_Rules!$B$6:$B$60,MATCH(TRIM(LOWER(Raw_Export!C654)),Cleanup_Rules!$A$6:$A$60,0)),"UNMAPPED"))</f>
        <v/>
      </c>
      <c r="E654" s="0" t="str">
        <f aca="false">IF(A654="","",IFERROR(INDEX(Cleanup_Rules!$E$6:$E$60,MATCH(TRIM(LOWER(Raw_Export!E654)),Cleanup_Rules!$D$6:$D$60,0)),"UNMAPPED"))</f>
        <v/>
      </c>
      <c r="F654" s="0" t="str">
        <f aca="false">IF(A654="","",IFERROR(INDEX(Cleanup_Rules!$H$6:$H$60,MATCH(TRIM(LOWER(Raw_Export!F654)),Cleanup_Rules!$G$6:$G$60,0)),"UNMAPPED"))</f>
        <v/>
      </c>
      <c r="G654" s="0" t="str">
        <f aca="false">IF(A654="","",IFERROR(INDEX(Cleanup_Rules!$K$6:$K$60,MATCH(TRIM(LOWER(Raw_Export!G654)),Cleanup_Rules!$J$6:$J$60,0)),"UNMAPPED"))</f>
        <v/>
      </c>
      <c r="H654" s="0" t="str">
        <f aca="false">IF(A654="","",IFERROR(INDEX(Cleanup_Rules!$N$6:$N$60,MATCH(TRIM(LOWER(Raw_Export!H654)),Cleanup_Rules!$M$6:$M$60,0)),"UNMAPPED"))</f>
        <v/>
      </c>
      <c r="I654" s="35" t="str">
        <f aca="false">IF(OR(A654="",Raw_Export!I654=""),"",Raw_Export!I654)</f>
        <v/>
      </c>
      <c r="J654" s="37" t="str">
        <f aca="false">IF(A654="","",IF(Raw_Export!J654="",0,IF(ISNUMBER(Raw_Export!J654),Raw_Export!J654,VALUE(SUBSTITUTE(SUBSTITUTE(Raw_Export!J654,"$",""),",","")))))</f>
        <v/>
      </c>
      <c r="K654" s="0" t="str">
        <f aca="false">IF(A654="","",IF(COUNTIF($A$6:A654,A654)&gt;1,"Duplicate",""))</f>
        <v/>
      </c>
      <c r="L654" s="0" t="str">
        <f aca="false">IF(A654="","",IF(AND(H654="Completed",I654=""),"No completion date",IF(AND(I654&lt;&gt;"",I654&lt;B654),"Completed before created","")))</f>
        <v/>
      </c>
      <c r="M654" s="0" t="str">
        <f aca="false">IF(A654="","",IF(K654="Duplicate","No","Yes"))</f>
        <v/>
      </c>
      <c r="N654" s="0" t="str">
        <f aca="false">IF(OR(A654="",H654&lt;&gt;"Completed",L654&lt;&gt;""),"",I654-B654)</f>
        <v/>
      </c>
      <c r="O654" s="0" t="str">
        <f aca="false">IF(A654="","",IFERROR(INDEX(Cleanup_Rules!$Q$6:$Q$8,MATCH(F654,Cleanup_Rules!$P$6:$P$8,0)),""))</f>
        <v/>
      </c>
      <c r="P654" s="0" t="str">
        <f aca="false">IF(OR(N654="",O654=""),"",IF(N654&lt;=O654,"Yes","No"))</f>
        <v/>
      </c>
      <c r="Q654" s="0" t="str">
        <f aca="false">IF(A654="","",MID(IF(NOT(EXACT(TRIM(Raw_Export!C654),D654))," · property","")&amp;IF(NOT(EXACT(TRIM(Raw_Export!E654),E654))," · category","")&amp;IF(NOT(EXACT(TRIM(Raw_Export!F654),F654))," · priority","")&amp;IF(NOT(EXACT(TRIM(Raw_Export!G654),G654))," · vendor","")&amp;IF(NOT(EXACT(TRIM(Raw_Export!H654),H654))," · status","")&amp;IF(ISTEXT(Raw_Export!J654)," · cost was text",""),4,200))</f>
        <v/>
      </c>
      <c r="R654" s="0" t="str">
        <f aca="false">IF(A654="","",IF(OR(LEN(Q654)&gt;0,K654&lt;&gt;"",L654&lt;&gt;""),1,0))</f>
        <v/>
      </c>
    </row>
    <row r="655" customFormat="false" ht="15" hidden="false" customHeight="false" outlineLevel="0" collapsed="false">
      <c r="A655" s="0" t="str">
        <f aca="false">IF(Raw_Export!A655="","",Raw_Export!A655)</f>
        <v/>
      </c>
      <c r="B655" s="35" t="str">
        <f aca="false">IF(A655="","",Raw_Export!B655)</f>
        <v/>
      </c>
      <c r="C655" s="36" t="str">
        <f aca="false">IF(A655="","",DATE(YEAR(B655),MONTH(B655),1))</f>
        <v/>
      </c>
      <c r="D655" s="0" t="str">
        <f aca="false">IF(A655="","",IFERROR(INDEX(Cleanup_Rules!$B$6:$B$60,MATCH(TRIM(LOWER(Raw_Export!C655)),Cleanup_Rules!$A$6:$A$60,0)),"UNMAPPED"))</f>
        <v/>
      </c>
      <c r="E655" s="0" t="str">
        <f aca="false">IF(A655="","",IFERROR(INDEX(Cleanup_Rules!$E$6:$E$60,MATCH(TRIM(LOWER(Raw_Export!E655)),Cleanup_Rules!$D$6:$D$60,0)),"UNMAPPED"))</f>
        <v/>
      </c>
      <c r="F655" s="0" t="str">
        <f aca="false">IF(A655="","",IFERROR(INDEX(Cleanup_Rules!$H$6:$H$60,MATCH(TRIM(LOWER(Raw_Export!F655)),Cleanup_Rules!$G$6:$G$60,0)),"UNMAPPED"))</f>
        <v/>
      </c>
      <c r="G655" s="0" t="str">
        <f aca="false">IF(A655="","",IFERROR(INDEX(Cleanup_Rules!$K$6:$K$60,MATCH(TRIM(LOWER(Raw_Export!G655)),Cleanup_Rules!$J$6:$J$60,0)),"UNMAPPED"))</f>
        <v/>
      </c>
      <c r="H655" s="0" t="str">
        <f aca="false">IF(A655="","",IFERROR(INDEX(Cleanup_Rules!$N$6:$N$60,MATCH(TRIM(LOWER(Raw_Export!H655)),Cleanup_Rules!$M$6:$M$60,0)),"UNMAPPED"))</f>
        <v/>
      </c>
      <c r="I655" s="35" t="str">
        <f aca="false">IF(OR(A655="",Raw_Export!I655=""),"",Raw_Export!I655)</f>
        <v/>
      </c>
      <c r="J655" s="37" t="str">
        <f aca="false">IF(A655="","",IF(Raw_Export!J655="",0,IF(ISNUMBER(Raw_Export!J655),Raw_Export!J655,VALUE(SUBSTITUTE(SUBSTITUTE(Raw_Export!J655,"$",""),",","")))))</f>
        <v/>
      </c>
      <c r="K655" s="0" t="str">
        <f aca="false">IF(A655="","",IF(COUNTIF($A$6:A655,A655)&gt;1,"Duplicate",""))</f>
        <v/>
      </c>
      <c r="L655" s="0" t="str">
        <f aca="false">IF(A655="","",IF(AND(H655="Completed",I655=""),"No completion date",IF(AND(I655&lt;&gt;"",I655&lt;B655),"Completed before created","")))</f>
        <v/>
      </c>
      <c r="M655" s="0" t="str">
        <f aca="false">IF(A655="","",IF(K655="Duplicate","No","Yes"))</f>
        <v/>
      </c>
      <c r="N655" s="0" t="str">
        <f aca="false">IF(OR(A655="",H655&lt;&gt;"Completed",L655&lt;&gt;""),"",I655-B655)</f>
        <v/>
      </c>
      <c r="O655" s="0" t="str">
        <f aca="false">IF(A655="","",IFERROR(INDEX(Cleanup_Rules!$Q$6:$Q$8,MATCH(F655,Cleanup_Rules!$P$6:$P$8,0)),""))</f>
        <v/>
      </c>
      <c r="P655" s="0" t="str">
        <f aca="false">IF(OR(N655="",O655=""),"",IF(N655&lt;=O655,"Yes","No"))</f>
        <v/>
      </c>
      <c r="Q655" s="0" t="str">
        <f aca="false">IF(A655="","",MID(IF(NOT(EXACT(TRIM(Raw_Export!C655),D655))," · property","")&amp;IF(NOT(EXACT(TRIM(Raw_Export!E655),E655))," · category","")&amp;IF(NOT(EXACT(TRIM(Raw_Export!F655),F655))," · priority","")&amp;IF(NOT(EXACT(TRIM(Raw_Export!G655),G655))," · vendor","")&amp;IF(NOT(EXACT(TRIM(Raw_Export!H655),H655))," · status","")&amp;IF(ISTEXT(Raw_Export!J655)," · cost was text",""),4,200))</f>
        <v/>
      </c>
      <c r="R655" s="0" t="str">
        <f aca="false">IF(A655="","",IF(OR(LEN(Q655)&gt;0,K655&lt;&gt;"",L655&lt;&gt;""),1,0))</f>
        <v/>
      </c>
    </row>
    <row r="656" customFormat="false" ht="15" hidden="false" customHeight="false" outlineLevel="0" collapsed="false">
      <c r="A656" s="0" t="str">
        <f aca="false">IF(Raw_Export!A656="","",Raw_Export!A656)</f>
        <v/>
      </c>
      <c r="B656" s="35" t="str">
        <f aca="false">IF(A656="","",Raw_Export!B656)</f>
        <v/>
      </c>
      <c r="C656" s="36" t="str">
        <f aca="false">IF(A656="","",DATE(YEAR(B656),MONTH(B656),1))</f>
        <v/>
      </c>
      <c r="D656" s="0" t="str">
        <f aca="false">IF(A656="","",IFERROR(INDEX(Cleanup_Rules!$B$6:$B$60,MATCH(TRIM(LOWER(Raw_Export!C656)),Cleanup_Rules!$A$6:$A$60,0)),"UNMAPPED"))</f>
        <v/>
      </c>
      <c r="E656" s="0" t="str">
        <f aca="false">IF(A656="","",IFERROR(INDEX(Cleanup_Rules!$E$6:$E$60,MATCH(TRIM(LOWER(Raw_Export!E656)),Cleanup_Rules!$D$6:$D$60,0)),"UNMAPPED"))</f>
        <v/>
      </c>
      <c r="F656" s="0" t="str">
        <f aca="false">IF(A656="","",IFERROR(INDEX(Cleanup_Rules!$H$6:$H$60,MATCH(TRIM(LOWER(Raw_Export!F656)),Cleanup_Rules!$G$6:$G$60,0)),"UNMAPPED"))</f>
        <v/>
      </c>
      <c r="G656" s="0" t="str">
        <f aca="false">IF(A656="","",IFERROR(INDEX(Cleanup_Rules!$K$6:$K$60,MATCH(TRIM(LOWER(Raw_Export!G656)),Cleanup_Rules!$J$6:$J$60,0)),"UNMAPPED"))</f>
        <v/>
      </c>
      <c r="H656" s="0" t="str">
        <f aca="false">IF(A656="","",IFERROR(INDEX(Cleanup_Rules!$N$6:$N$60,MATCH(TRIM(LOWER(Raw_Export!H656)),Cleanup_Rules!$M$6:$M$60,0)),"UNMAPPED"))</f>
        <v/>
      </c>
      <c r="I656" s="35" t="str">
        <f aca="false">IF(OR(A656="",Raw_Export!I656=""),"",Raw_Export!I656)</f>
        <v/>
      </c>
      <c r="J656" s="37" t="str">
        <f aca="false">IF(A656="","",IF(Raw_Export!J656="",0,IF(ISNUMBER(Raw_Export!J656),Raw_Export!J656,VALUE(SUBSTITUTE(SUBSTITUTE(Raw_Export!J656,"$",""),",","")))))</f>
        <v/>
      </c>
      <c r="K656" s="0" t="str">
        <f aca="false">IF(A656="","",IF(COUNTIF($A$6:A656,A656)&gt;1,"Duplicate",""))</f>
        <v/>
      </c>
      <c r="L656" s="0" t="str">
        <f aca="false">IF(A656="","",IF(AND(H656="Completed",I656=""),"No completion date",IF(AND(I656&lt;&gt;"",I656&lt;B656),"Completed before created","")))</f>
        <v/>
      </c>
      <c r="M656" s="0" t="str">
        <f aca="false">IF(A656="","",IF(K656="Duplicate","No","Yes"))</f>
        <v/>
      </c>
      <c r="N656" s="0" t="str">
        <f aca="false">IF(OR(A656="",H656&lt;&gt;"Completed",L656&lt;&gt;""),"",I656-B656)</f>
        <v/>
      </c>
      <c r="O656" s="0" t="str">
        <f aca="false">IF(A656="","",IFERROR(INDEX(Cleanup_Rules!$Q$6:$Q$8,MATCH(F656,Cleanup_Rules!$P$6:$P$8,0)),""))</f>
        <v/>
      </c>
      <c r="P656" s="0" t="str">
        <f aca="false">IF(OR(N656="",O656=""),"",IF(N656&lt;=O656,"Yes","No"))</f>
        <v/>
      </c>
      <c r="Q656" s="0" t="str">
        <f aca="false">IF(A656="","",MID(IF(NOT(EXACT(TRIM(Raw_Export!C656),D656))," · property","")&amp;IF(NOT(EXACT(TRIM(Raw_Export!E656),E656))," · category","")&amp;IF(NOT(EXACT(TRIM(Raw_Export!F656),F656))," · priority","")&amp;IF(NOT(EXACT(TRIM(Raw_Export!G656),G656))," · vendor","")&amp;IF(NOT(EXACT(TRIM(Raw_Export!H656),H656))," · status","")&amp;IF(ISTEXT(Raw_Export!J656)," · cost was text",""),4,200))</f>
        <v/>
      </c>
      <c r="R656" s="0" t="str">
        <f aca="false">IF(A656="","",IF(OR(LEN(Q656)&gt;0,K656&lt;&gt;"",L656&lt;&gt;""),1,0))</f>
        <v/>
      </c>
    </row>
    <row r="657" customFormat="false" ht="15" hidden="false" customHeight="false" outlineLevel="0" collapsed="false">
      <c r="A657" s="0" t="str">
        <f aca="false">IF(Raw_Export!A657="","",Raw_Export!A657)</f>
        <v/>
      </c>
      <c r="B657" s="35" t="str">
        <f aca="false">IF(A657="","",Raw_Export!B657)</f>
        <v/>
      </c>
      <c r="C657" s="36" t="str">
        <f aca="false">IF(A657="","",DATE(YEAR(B657),MONTH(B657),1))</f>
        <v/>
      </c>
      <c r="D657" s="0" t="str">
        <f aca="false">IF(A657="","",IFERROR(INDEX(Cleanup_Rules!$B$6:$B$60,MATCH(TRIM(LOWER(Raw_Export!C657)),Cleanup_Rules!$A$6:$A$60,0)),"UNMAPPED"))</f>
        <v/>
      </c>
      <c r="E657" s="0" t="str">
        <f aca="false">IF(A657="","",IFERROR(INDEX(Cleanup_Rules!$E$6:$E$60,MATCH(TRIM(LOWER(Raw_Export!E657)),Cleanup_Rules!$D$6:$D$60,0)),"UNMAPPED"))</f>
        <v/>
      </c>
      <c r="F657" s="0" t="str">
        <f aca="false">IF(A657="","",IFERROR(INDEX(Cleanup_Rules!$H$6:$H$60,MATCH(TRIM(LOWER(Raw_Export!F657)),Cleanup_Rules!$G$6:$G$60,0)),"UNMAPPED"))</f>
        <v/>
      </c>
      <c r="G657" s="0" t="str">
        <f aca="false">IF(A657="","",IFERROR(INDEX(Cleanup_Rules!$K$6:$K$60,MATCH(TRIM(LOWER(Raw_Export!G657)),Cleanup_Rules!$J$6:$J$60,0)),"UNMAPPED"))</f>
        <v/>
      </c>
      <c r="H657" s="0" t="str">
        <f aca="false">IF(A657="","",IFERROR(INDEX(Cleanup_Rules!$N$6:$N$60,MATCH(TRIM(LOWER(Raw_Export!H657)),Cleanup_Rules!$M$6:$M$60,0)),"UNMAPPED"))</f>
        <v/>
      </c>
      <c r="I657" s="35" t="str">
        <f aca="false">IF(OR(A657="",Raw_Export!I657=""),"",Raw_Export!I657)</f>
        <v/>
      </c>
      <c r="J657" s="37" t="str">
        <f aca="false">IF(A657="","",IF(Raw_Export!J657="",0,IF(ISNUMBER(Raw_Export!J657),Raw_Export!J657,VALUE(SUBSTITUTE(SUBSTITUTE(Raw_Export!J657,"$",""),",","")))))</f>
        <v/>
      </c>
      <c r="K657" s="0" t="str">
        <f aca="false">IF(A657="","",IF(COUNTIF($A$6:A657,A657)&gt;1,"Duplicate",""))</f>
        <v/>
      </c>
      <c r="L657" s="0" t="str">
        <f aca="false">IF(A657="","",IF(AND(H657="Completed",I657=""),"No completion date",IF(AND(I657&lt;&gt;"",I657&lt;B657),"Completed before created","")))</f>
        <v/>
      </c>
      <c r="M657" s="0" t="str">
        <f aca="false">IF(A657="","",IF(K657="Duplicate","No","Yes"))</f>
        <v/>
      </c>
      <c r="N657" s="0" t="str">
        <f aca="false">IF(OR(A657="",H657&lt;&gt;"Completed",L657&lt;&gt;""),"",I657-B657)</f>
        <v/>
      </c>
      <c r="O657" s="0" t="str">
        <f aca="false">IF(A657="","",IFERROR(INDEX(Cleanup_Rules!$Q$6:$Q$8,MATCH(F657,Cleanup_Rules!$P$6:$P$8,0)),""))</f>
        <v/>
      </c>
      <c r="P657" s="0" t="str">
        <f aca="false">IF(OR(N657="",O657=""),"",IF(N657&lt;=O657,"Yes","No"))</f>
        <v/>
      </c>
      <c r="Q657" s="0" t="str">
        <f aca="false">IF(A657="","",MID(IF(NOT(EXACT(TRIM(Raw_Export!C657),D657))," · property","")&amp;IF(NOT(EXACT(TRIM(Raw_Export!E657),E657))," · category","")&amp;IF(NOT(EXACT(TRIM(Raw_Export!F657),F657))," · priority","")&amp;IF(NOT(EXACT(TRIM(Raw_Export!G657),G657))," · vendor","")&amp;IF(NOT(EXACT(TRIM(Raw_Export!H657),H657))," · status","")&amp;IF(ISTEXT(Raw_Export!J657)," · cost was text",""),4,200))</f>
        <v/>
      </c>
      <c r="R657" s="0" t="str">
        <f aca="false">IF(A657="","",IF(OR(LEN(Q657)&gt;0,K657&lt;&gt;"",L657&lt;&gt;""),1,0))</f>
        <v/>
      </c>
    </row>
    <row r="658" customFormat="false" ht="15" hidden="false" customHeight="false" outlineLevel="0" collapsed="false">
      <c r="A658" s="0" t="str">
        <f aca="false">IF(Raw_Export!A658="","",Raw_Export!A658)</f>
        <v/>
      </c>
      <c r="B658" s="35" t="str">
        <f aca="false">IF(A658="","",Raw_Export!B658)</f>
        <v/>
      </c>
      <c r="C658" s="36" t="str">
        <f aca="false">IF(A658="","",DATE(YEAR(B658),MONTH(B658),1))</f>
        <v/>
      </c>
      <c r="D658" s="0" t="str">
        <f aca="false">IF(A658="","",IFERROR(INDEX(Cleanup_Rules!$B$6:$B$60,MATCH(TRIM(LOWER(Raw_Export!C658)),Cleanup_Rules!$A$6:$A$60,0)),"UNMAPPED"))</f>
        <v/>
      </c>
      <c r="E658" s="0" t="str">
        <f aca="false">IF(A658="","",IFERROR(INDEX(Cleanup_Rules!$E$6:$E$60,MATCH(TRIM(LOWER(Raw_Export!E658)),Cleanup_Rules!$D$6:$D$60,0)),"UNMAPPED"))</f>
        <v/>
      </c>
      <c r="F658" s="0" t="str">
        <f aca="false">IF(A658="","",IFERROR(INDEX(Cleanup_Rules!$H$6:$H$60,MATCH(TRIM(LOWER(Raw_Export!F658)),Cleanup_Rules!$G$6:$G$60,0)),"UNMAPPED"))</f>
        <v/>
      </c>
      <c r="G658" s="0" t="str">
        <f aca="false">IF(A658="","",IFERROR(INDEX(Cleanup_Rules!$K$6:$K$60,MATCH(TRIM(LOWER(Raw_Export!G658)),Cleanup_Rules!$J$6:$J$60,0)),"UNMAPPED"))</f>
        <v/>
      </c>
      <c r="H658" s="0" t="str">
        <f aca="false">IF(A658="","",IFERROR(INDEX(Cleanup_Rules!$N$6:$N$60,MATCH(TRIM(LOWER(Raw_Export!H658)),Cleanup_Rules!$M$6:$M$60,0)),"UNMAPPED"))</f>
        <v/>
      </c>
      <c r="I658" s="35" t="str">
        <f aca="false">IF(OR(A658="",Raw_Export!I658=""),"",Raw_Export!I658)</f>
        <v/>
      </c>
      <c r="J658" s="37" t="str">
        <f aca="false">IF(A658="","",IF(Raw_Export!J658="",0,IF(ISNUMBER(Raw_Export!J658),Raw_Export!J658,VALUE(SUBSTITUTE(SUBSTITUTE(Raw_Export!J658,"$",""),",","")))))</f>
        <v/>
      </c>
      <c r="K658" s="0" t="str">
        <f aca="false">IF(A658="","",IF(COUNTIF($A$6:A658,A658)&gt;1,"Duplicate",""))</f>
        <v/>
      </c>
      <c r="L658" s="0" t="str">
        <f aca="false">IF(A658="","",IF(AND(H658="Completed",I658=""),"No completion date",IF(AND(I658&lt;&gt;"",I658&lt;B658),"Completed before created","")))</f>
        <v/>
      </c>
      <c r="M658" s="0" t="str">
        <f aca="false">IF(A658="","",IF(K658="Duplicate","No","Yes"))</f>
        <v/>
      </c>
      <c r="N658" s="0" t="str">
        <f aca="false">IF(OR(A658="",H658&lt;&gt;"Completed",L658&lt;&gt;""),"",I658-B658)</f>
        <v/>
      </c>
      <c r="O658" s="0" t="str">
        <f aca="false">IF(A658="","",IFERROR(INDEX(Cleanup_Rules!$Q$6:$Q$8,MATCH(F658,Cleanup_Rules!$P$6:$P$8,0)),""))</f>
        <v/>
      </c>
      <c r="P658" s="0" t="str">
        <f aca="false">IF(OR(N658="",O658=""),"",IF(N658&lt;=O658,"Yes","No"))</f>
        <v/>
      </c>
      <c r="Q658" s="0" t="str">
        <f aca="false">IF(A658="","",MID(IF(NOT(EXACT(TRIM(Raw_Export!C658),D658))," · property","")&amp;IF(NOT(EXACT(TRIM(Raw_Export!E658),E658))," · category","")&amp;IF(NOT(EXACT(TRIM(Raw_Export!F658),F658))," · priority","")&amp;IF(NOT(EXACT(TRIM(Raw_Export!G658),G658))," · vendor","")&amp;IF(NOT(EXACT(TRIM(Raw_Export!H658),H658))," · status","")&amp;IF(ISTEXT(Raw_Export!J658)," · cost was text",""),4,200))</f>
        <v/>
      </c>
      <c r="R658" s="0" t="str">
        <f aca="false">IF(A658="","",IF(OR(LEN(Q658)&gt;0,K658&lt;&gt;"",L658&lt;&gt;""),1,0))</f>
        <v/>
      </c>
    </row>
    <row r="659" customFormat="false" ht="15" hidden="false" customHeight="false" outlineLevel="0" collapsed="false">
      <c r="A659" s="0" t="str">
        <f aca="false">IF(Raw_Export!A659="","",Raw_Export!A659)</f>
        <v/>
      </c>
      <c r="B659" s="35" t="str">
        <f aca="false">IF(A659="","",Raw_Export!B659)</f>
        <v/>
      </c>
      <c r="C659" s="36" t="str">
        <f aca="false">IF(A659="","",DATE(YEAR(B659),MONTH(B659),1))</f>
        <v/>
      </c>
      <c r="D659" s="0" t="str">
        <f aca="false">IF(A659="","",IFERROR(INDEX(Cleanup_Rules!$B$6:$B$60,MATCH(TRIM(LOWER(Raw_Export!C659)),Cleanup_Rules!$A$6:$A$60,0)),"UNMAPPED"))</f>
        <v/>
      </c>
      <c r="E659" s="0" t="str">
        <f aca="false">IF(A659="","",IFERROR(INDEX(Cleanup_Rules!$E$6:$E$60,MATCH(TRIM(LOWER(Raw_Export!E659)),Cleanup_Rules!$D$6:$D$60,0)),"UNMAPPED"))</f>
        <v/>
      </c>
      <c r="F659" s="0" t="str">
        <f aca="false">IF(A659="","",IFERROR(INDEX(Cleanup_Rules!$H$6:$H$60,MATCH(TRIM(LOWER(Raw_Export!F659)),Cleanup_Rules!$G$6:$G$60,0)),"UNMAPPED"))</f>
        <v/>
      </c>
      <c r="G659" s="0" t="str">
        <f aca="false">IF(A659="","",IFERROR(INDEX(Cleanup_Rules!$K$6:$K$60,MATCH(TRIM(LOWER(Raw_Export!G659)),Cleanup_Rules!$J$6:$J$60,0)),"UNMAPPED"))</f>
        <v/>
      </c>
      <c r="H659" s="0" t="str">
        <f aca="false">IF(A659="","",IFERROR(INDEX(Cleanup_Rules!$N$6:$N$60,MATCH(TRIM(LOWER(Raw_Export!H659)),Cleanup_Rules!$M$6:$M$60,0)),"UNMAPPED"))</f>
        <v/>
      </c>
      <c r="I659" s="35" t="str">
        <f aca="false">IF(OR(A659="",Raw_Export!I659=""),"",Raw_Export!I659)</f>
        <v/>
      </c>
      <c r="J659" s="37" t="str">
        <f aca="false">IF(A659="","",IF(Raw_Export!J659="",0,IF(ISNUMBER(Raw_Export!J659),Raw_Export!J659,VALUE(SUBSTITUTE(SUBSTITUTE(Raw_Export!J659,"$",""),",","")))))</f>
        <v/>
      </c>
      <c r="K659" s="0" t="str">
        <f aca="false">IF(A659="","",IF(COUNTIF($A$6:A659,A659)&gt;1,"Duplicate",""))</f>
        <v/>
      </c>
      <c r="L659" s="0" t="str">
        <f aca="false">IF(A659="","",IF(AND(H659="Completed",I659=""),"No completion date",IF(AND(I659&lt;&gt;"",I659&lt;B659),"Completed before created","")))</f>
        <v/>
      </c>
      <c r="M659" s="0" t="str">
        <f aca="false">IF(A659="","",IF(K659="Duplicate","No","Yes"))</f>
        <v/>
      </c>
      <c r="N659" s="0" t="str">
        <f aca="false">IF(OR(A659="",H659&lt;&gt;"Completed",L659&lt;&gt;""),"",I659-B659)</f>
        <v/>
      </c>
      <c r="O659" s="0" t="str">
        <f aca="false">IF(A659="","",IFERROR(INDEX(Cleanup_Rules!$Q$6:$Q$8,MATCH(F659,Cleanup_Rules!$P$6:$P$8,0)),""))</f>
        <v/>
      </c>
      <c r="P659" s="0" t="str">
        <f aca="false">IF(OR(N659="",O659=""),"",IF(N659&lt;=O659,"Yes","No"))</f>
        <v/>
      </c>
      <c r="Q659" s="0" t="str">
        <f aca="false">IF(A659="","",MID(IF(NOT(EXACT(TRIM(Raw_Export!C659),D659))," · property","")&amp;IF(NOT(EXACT(TRIM(Raw_Export!E659),E659))," · category","")&amp;IF(NOT(EXACT(TRIM(Raw_Export!F659),F659))," · priority","")&amp;IF(NOT(EXACT(TRIM(Raw_Export!G659),G659))," · vendor","")&amp;IF(NOT(EXACT(TRIM(Raw_Export!H659),H659))," · status","")&amp;IF(ISTEXT(Raw_Export!J659)," · cost was text",""),4,200))</f>
        <v/>
      </c>
      <c r="R659" s="0" t="str">
        <f aca="false">IF(A659="","",IF(OR(LEN(Q659)&gt;0,K659&lt;&gt;"",L659&lt;&gt;""),1,0))</f>
        <v/>
      </c>
    </row>
    <row r="660" customFormat="false" ht="15" hidden="false" customHeight="false" outlineLevel="0" collapsed="false">
      <c r="A660" s="0" t="str">
        <f aca="false">IF(Raw_Export!A660="","",Raw_Export!A660)</f>
        <v/>
      </c>
      <c r="B660" s="35" t="str">
        <f aca="false">IF(A660="","",Raw_Export!B660)</f>
        <v/>
      </c>
      <c r="C660" s="36" t="str">
        <f aca="false">IF(A660="","",DATE(YEAR(B660),MONTH(B660),1))</f>
        <v/>
      </c>
      <c r="D660" s="0" t="str">
        <f aca="false">IF(A660="","",IFERROR(INDEX(Cleanup_Rules!$B$6:$B$60,MATCH(TRIM(LOWER(Raw_Export!C660)),Cleanup_Rules!$A$6:$A$60,0)),"UNMAPPED"))</f>
        <v/>
      </c>
      <c r="E660" s="0" t="str">
        <f aca="false">IF(A660="","",IFERROR(INDEX(Cleanup_Rules!$E$6:$E$60,MATCH(TRIM(LOWER(Raw_Export!E660)),Cleanup_Rules!$D$6:$D$60,0)),"UNMAPPED"))</f>
        <v/>
      </c>
      <c r="F660" s="0" t="str">
        <f aca="false">IF(A660="","",IFERROR(INDEX(Cleanup_Rules!$H$6:$H$60,MATCH(TRIM(LOWER(Raw_Export!F660)),Cleanup_Rules!$G$6:$G$60,0)),"UNMAPPED"))</f>
        <v/>
      </c>
      <c r="G660" s="0" t="str">
        <f aca="false">IF(A660="","",IFERROR(INDEX(Cleanup_Rules!$K$6:$K$60,MATCH(TRIM(LOWER(Raw_Export!G660)),Cleanup_Rules!$J$6:$J$60,0)),"UNMAPPED"))</f>
        <v/>
      </c>
      <c r="H660" s="0" t="str">
        <f aca="false">IF(A660="","",IFERROR(INDEX(Cleanup_Rules!$N$6:$N$60,MATCH(TRIM(LOWER(Raw_Export!H660)),Cleanup_Rules!$M$6:$M$60,0)),"UNMAPPED"))</f>
        <v/>
      </c>
      <c r="I660" s="35" t="str">
        <f aca="false">IF(OR(A660="",Raw_Export!I660=""),"",Raw_Export!I660)</f>
        <v/>
      </c>
      <c r="J660" s="37" t="str">
        <f aca="false">IF(A660="","",IF(Raw_Export!J660="",0,IF(ISNUMBER(Raw_Export!J660),Raw_Export!J660,VALUE(SUBSTITUTE(SUBSTITUTE(Raw_Export!J660,"$",""),",","")))))</f>
        <v/>
      </c>
      <c r="K660" s="0" t="str">
        <f aca="false">IF(A660="","",IF(COUNTIF($A$6:A660,A660)&gt;1,"Duplicate",""))</f>
        <v/>
      </c>
      <c r="L660" s="0" t="str">
        <f aca="false">IF(A660="","",IF(AND(H660="Completed",I660=""),"No completion date",IF(AND(I660&lt;&gt;"",I660&lt;B660),"Completed before created","")))</f>
        <v/>
      </c>
      <c r="M660" s="0" t="str">
        <f aca="false">IF(A660="","",IF(K660="Duplicate","No","Yes"))</f>
        <v/>
      </c>
      <c r="N660" s="0" t="str">
        <f aca="false">IF(OR(A660="",H660&lt;&gt;"Completed",L660&lt;&gt;""),"",I660-B660)</f>
        <v/>
      </c>
      <c r="O660" s="0" t="str">
        <f aca="false">IF(A660="","",IFERROR(INDEX(Cleanup_Rules!$Q$6:$Q$8,MATCH(F660,Cleanup_Rules!$P$6:$P$8,0)),""))</f>
        <v/>
      </c>
      <c r="P660" s="0" t="str">
        <f aca="false">IF(OR(N660="",O660=""),"",IF(N660&lt;=O660,"Yes","No"))</f>
        <v/>
      </c>
      <c r="Q660" s="0" t="str">
        <f aca="false">IF(A660="","",MID(IF(NOT(EXACT(TRIM(Raw_Export!C660),D660))," · property","")&amp;IF(NOT(EXACT(TRIM(Raw_Export!E660),E660))," · category","")&amp;IF(NOT(EXACT(TRIM(Raw_Export!F660),F660))," · priority","")&amp;IF(NOT(EXACT(TRIM(Raw_Export!G660),G660))," · vendor","")&amp;IF(NOT(EXACT(TRIM(Raw_Export!H660),H660))," · status","")&amp;IF(ISTEXT(Raw_Export!J660)," · cost was text",""),4,200))</f>
        <v/>
      </c>
      <c r="R660" s="0" t="str">
        <f aca="false">IF(A660="","",IF(OR(LEN(Q660)&gt;0,K660&lt;&gt;"",L660&lt;&gt;""),1,0))</f>
        <v/>
      </c>
    </row>
    <row r="661" customFormat="false" ht="15" hidden="false" customHeight="false" outlineLevel="0" collapsed="false">
      <c r="A661" s="0" t="str">
        <f aca="false">IF(Raw_Export!A661="","",Raw_Export!A661)</f>
        <v/>
      </c>
      <c r="B661" s="35" t="str">
        <f aca="false">IF(A661="","",Raw_Export!B661)</f>
        <v/>
      </c>
      <c r="C661" s="36" t="str">
        <f aca="false">IF(A661="","",DATE(YEAR(B661),MONTH(B661),1))</f>
        <v/>
      </c>
      <c r="D661" s="0" t="str">
        <f aca="false">IF(A661="","",IFERROR(INDEX(Cleanup_Rules!$B$6:$B$60,MATCH(TRIM(LOWER(Raw_Export!C661)),Cleanup_Rules!$A$6:$A$60,0)),"UNMAPPED"))</f>
        <v/>
      </c>
      <c r="E661" s="0" t="str">
        <f aca="false">IF(A661="","",IFERROR(INDEX(Cleanup_Rules!$E$6:$E$60,MATCH(TRIM(LOWER(Raw_Export!E661)),Cleanup_Rules!$D$6:$D$60,0)),"UNMAPPED"))</f>
        <v/>
      </c>
      <c r="F661" s="0" t="str">
        <f aca="false">IF(A661="","",IFERROR(INDEX(Cleanup_Rules!$H$6:$H$60,MATCH(TRIM(LOWER(Raw_Export!F661)),Cleanup_Rules!$G$6:$G$60,0)),"UNMAPPED"))</f>
        <v/>
      </c>
      <c r="G661" s="0" t="str">
        <f aca="false">IF(A661="","",IFERROR(INDEX(Cleanup_Rules!$K$6:$K$60,MATCH(TRIM(LOWER(Raw_Export!G661)),Cleanup_Rules!$J$6:$J$60,0)),"UNMAPPED"))</f>
        <v/>
      </c>
      <c r="H661" s="0" t="str">
        <f aca="false">IF(A661="","",IFERROR(INDEX(Cleanup_Rules!$N$6:$N$60,MATCH(TRIM(LOWER(Raw_Export!H661)),Cleanup_Rules!$M$6:$M$60,0)),"UNMAPPED"))</f>
        <v/>
      </c>
      <c r="I661" s="35" t="str">
        <f aca="false">IF(OR(A661="",Raw_Export!I661=""),"",Raw_Export!I661)</f>
        <v/>
      </c>
      <c r="J661" s="37" t="str">
        <f aca="false">IF(A661="","",IF(Raw_Export!J661="",0,IF(ISNUMBER(Raw_Export!J661),Raw_Export!J661,VALUE(SUBSTITUTE(SUBSTITUTE(Raw_Export!J661,"$",""),",","")))))</f>
        <v/>
      </c>
      <c r="K661" s="0" t="str">
        <f aca="false">IF(A661="","",IF(COUNTIF($A$6:A661,A661)&gt;1,"Duplicate",""))</f>
        <v/>
      </c>
      <c r="L661" s="0" t="str">
        <f aca="false">IF(A661="","",IF(AND(H661="Completed",I661=""),"No completion date",IF(AND(I661&lt;&gt;"",I661&lt;B661),"Completed before created","")))</f>
        <v/>
      </c>
      <c r="M661" s="0" t="str">
        <f aca="false">IF(A661="","",IF(K661="Duplicate","No","Yes"))</f>
        <v/>
      </c>
      <c r="N661" s="0" t="str">
        <f aca="false">IF(OR(A661="",H661&lt;&gt;"Completed",L661&lt;&gt;""),"",I661-B661)</f>
        <v/>
      </c>
      <c r="O661" s="0" t="str">
        <f aca="false">IF(A661="","",IFERROR(INDEX(Cleanup_Rules!$Q$6:$Q$8,MATCH(F661,Cleanup_Rules!$P$6:$P$8,0)),""))</f>
        <v/>
      </c>
      <c r="P661" s="0" t="str">
        <f aca="false">IF(OR(N661="",O661=""),"",IF(N661&lt;=O661,"Yes","No"))</f>
        <v/>
      </c>
      <c r="Q661" s="0" t="str">
        <f aca="false">IF(A661="","",MID(IF(NOT(EXACT(TRIM(Raw_Export!C661),D661))," · property","")&amp;IF(NOT(EXACT(TRIM(Raw_Export!E661),E661))," · category","")&amp;IF(NOT(EXACT(TRIM(Raw_Export!F661),F661))," · priority","")&amp;IF(NOT(EXACT(TRIM(Raw_Export!G661),G661))," · vendor","")&amp;IF(NOT(EXACT(TRIM(Raw_Export!H661),H661))," · status","")&amp;IF(ISTEXT(Raw_Export!J661)," · cost was text",""),4,200))</f>
        <v/>
      </c>
      <c r="R661" s="0" t="str">
        <f aca="false">IF(A661="","",IF(OR(LEN(Q661)&gt;0,K661&lt;&gt;"",L661&lt;&gt;""),1,0))</f>
        <v/>
      </c>
    </row>
    <row r="662" customFormat="false" ht="15" hidden="false" customHeight="false" outlineLevel="0" collapsed="false">
      <c r="A662" s="0" t="str">
        <f aca="false">IF(Raw_Export!A662="","",Raw_Export!A662)</f>
        <v/>
      </c>
      <c r="B662" s="35" t="str">
        <f aca="false">IF(A662="","",Raw_Export!B662)</f>
        <v/>
      </c>
      <c r="C662" s="36" t="str">
        <f aca="false">IF(A662="","",DATE(YEAR(B662),MONTH(B662),1))</f>
        <v/>
      </c>
      <c r="D662" s="0" t="str">
        <f aca="false">IF(A662="","",IFERROR(INDEX(Cleanup_Rules!$B$6:$B$60,MATCH(TRIM(LOWER(Raw_Export!C662)),Cleanup_Rules!$A$6:$A$60,0)),"UNMAPPED"))</f>
        <v/>
      </c>
      <c r="E662" s="0" t="str">
        <f aca="false">IF(A662="","",IFERROR(INDEX(Cleanup_Rules!$E$6:$E$60,MATCH(TRIM(LOWER(Raw_Export!E662)),Cleanup_Rules!$D$6:$D$60,0)),"UNMAPPED"))</f>
        <v/>
      </c>
      <c r="F662" s="0" t="str">
        <f aca="false">IF(A662="","",IFERROR(INDEX(Cleanup_Rules!$H$6:$H$60,MATCH(TRIM(LOWER(Raw_Export!F662)),Cleanup_Rules!$G$6:$G$60,0)),"UNMAPPED"))</f>
        <v/>
      </c>
      <c r="G662" s="0" t="str">
        <f aca="false">IF(A662="","",IFERROR(INDEX(Cleanup_Rules!$K$6:$K$60,MATCH(TRIM(LOWER(Raw_Export!G662)),Cleanup_Rules!$J$6:$J$60,0)),"UNMAPPED"))</f>
        <v/>
      </c>
      <c r="H662" s="0" t="str">
        <f aca="false">IF(A662="","",IFERROR(INDEX(Cleanup_Rules!$N$6:$N$60,MATCH(TRIM(LOWER(Raw_Export!H662)),Cleanup_Rules!$M$6:$M$60,0)),"UNMAPPED"))</f>
        <v/>
      </c>
      <c r="I662" s="35" t="str">
        <f aca="false">IF(OR(A662="",Raw_Export!I662=""),"",Raw_Export!I662)</f>
        <v/>
      </c>
      <c r="J662" s="37" t="str">
        <f aca="false">IF(A662="","",IF(Raw_Export!J662="",0,IF(ISNUMBER(Raw_Export!J662),Raw_Export!J662,VALUE(SUBSTITUTE(SUBSTITUTE(Raw_Export!J662,"$",""),",","")))))</f>
        <v/>
      </c>
      <c r="K662" s="0" t="str">
        <f aca="false">IF(A662="","",IF(COUNTIF($A$6:A662,A662)&gt;1,"Duplicate",""))</f>
        <v/>
      </c>
      <c r="L662" s="0" t="str">
        <f aca="false">IF(A662="","",IF(AND(H662="Completed",I662=""),"No completion date",IF(AND(I662&lt;&gt;"",I662&lt;B662),"Completed before created","")))</f>
        <v/>
      </c>
      <c r="M662" s="0" t="str">
        <f aca="false">IF(A662="","",IF(K662="Duplicate","No","Yes"))</f>
        <v/>
      </c>
      <c r="N662" s="0" t="str">
        <f aca="false">IF(OR(A662="",H662&lt;&gt;"Completed",L662&lt;&gt;""),"",I662-B662)</f>
        <v/>
      </c>
      <c r="O662" s="0" t="str">
        <f aca="false">IF(A662="","",IFERROR(INDEX(Cleanup_Rules!$Q$6:$Q$8,MATCH(F662,Cleanup_Rules!$P$6:$P$8,0)),""))</f>
        <v/>
      </c>
      <c r="P662" s="0" t="str">
        <f aca="false">IF(OR(N662="",O662=""),"",IF(N662&lt;=O662,"Yes","No"))</f>
        <v/>
      </c>
      <c r="Q662" s="0" t="str">
        <f aca="false">IF(A662="","",MID(IF(NOT(EXACT(TRIM(Raw_Export!C662),D662))," · property","")&amp;IF(NOT(EXACT(TRIM(Raw_Export!E662),E662))," · category","")&amp;IF(NOT(EXACT(TRIM(Raw_Export!F662),F662))," · priority","")&amp;IF(NOT(EXACT(TRIM(Raw_Export!G662),G662))," · vendor","")&amp;IF(NOT(EXACT(TRIM(Raw_Export!H662),H662))," · status","")&amp;IF(ISTEXT(Raw_Export!J662)," · cost was text",""),4,200))</f>
        <v/>
      </c>
      <c r="R662" s="0" t="str">
        <f aca="false">IF(A662="","",IF(OR(LEN(Q662)&gt;0,K662&lt;&gt;"",L662&lt;&gt;""),1,0))</f>
        <v/>
      </c>
    </row>
    <row r="663" customFormat="false" ht="15" hidden="false" customHeight="false" outlineLevel="0" collapsed="false">
      <c r="A663" s="0" t="str">
        <f aca="false">IF(Raw_Export!A663="","",Raw_Export!A663)</f>
        <v/>
      </c>
      <c r="B663" s="35" t="str">
        <f aca="false">IF(A663="","",Raw_Export!B663)</f>
        <v/>
      </c>
      <c r="C663" s="36" t="str">
        <f aca="false">IF(A663="","",DATE(YEAR(B663),MONTH(B663),1))</f>
        <v/>
      </c>
      <c r="D663" s="0" t="str">
        <f aca="false">IF(A663="","",IFERROR(INDEX(Cleanup_Rules!$B$6:$B$60,MATCH(TRIM(LOWER(Raw_Export!C663)),Cleanup_Rules!$A$6:$A$60,0)),"UNMAPPED"))</f>
        <v/>
      </c>
      <c r="E663" s="0" t="str">
        <f aca="false">IF(A663="","",IFERROR(INDEX(Cleanup_Rules!$E$6:$E$60,MATCH(TRIM(LOWER(Raw_Export!E663)),Cleanup_Rules!$D$6:$D$60,0)),"UNMAPPED"))</f>
        <v/>
      </c>
      <c r="F663" s="0" t="str">
        <f aca="false">IF(A663="","",IFERROR(INDEX(Cleanup_Rules!$H$6:$H$60,MATCH(TRIM(LOWER(Raw_Export!F663)),Cleanup_Rules!$G$6:$G$60,0)),"UNMAPPED"))</f>
        <v/>
      </c>
      <c r="G663" s="0" t="str">
        <f aca="false">IF(A663="","",IFERROR(INDEX(Cleanup_Rules!$K$6:$K$60,MATCH(TRIM(LOWER(Raw_Export!G663)),Cleanup_Rules!$J$6:$J$60,0)),"UNMAPPED"))</f>
        <v/>
      </c>
      <c r="H663" s="0" t="str">
        <f aca="false">IF(A663="","",IFERROR(INDEX(Cleanup_Rules!$N$6:$N$60,MATCH(TRIM(LOWER(Raw_Export!H663)),Cleanup_Rules!$M$6:$M$60,0)),"UNMAPPED"))</f>
        <v/>
      </c>
      <c r="I663" s="35" t="str">
        <f aca="false">IF(OR(A663="",Raw_Export!I663=""),"",Raw_Export!I663)</f>
        <v/>
      </c>
      <c r="J663" s="37" t="str">
        <f aca="false">IF(A663="","",IF(Raw_Export!J663="",0,IF(ISNUMBER(Raw_Export!J663),Raw_Export!J663,VALUE(SUBSTITUTE(SUBSTITUTE(Raw_Export!J663,"$",""),",","")))))</f>
        <v/>
      </c>
      <c r="K663" s="0" t="str">
        <f aca="false">IF(A663="","",IF(COUNTIF($A$6:A663,A663)&gt;1,"Duplicate",""))</f>
        <v/>
      </c>
      <c r="L663" s="0" t="str">
        <f aca="false">IF(A663="","",IF(AND(H663="Completed",I663=""),"No completion date",IF(AND(I663&lt;&gt;"",I663&lt;B663),"Completed before created","")))</f>
        <v/>
      </c>
      <c r="M663" s="0" t="str">
        <f aca="false">IF(A663="","",IF(K663="Duplicate","No","Yes"))</f>
        <v/>
      </c>
      <c r="N663" s="0" t="str">
        <f aca="false">IF(OR(A663="",H663&lt;&gt;"Completed",L663&lt;&gt;""),"",I663-B663)</f>
        <v/>
      </c>
      <c r="O663" s="0" t="str">
        <f aca="false">IF(A663="","",IFERROR(INDEX(Cleanup_Rules!$Q$6:$Q$8,MATCH(F663,Cleanup_Rules!$P$6:$P$8,0)),""))</f>
        <v/>
      </c>
      <c r="P663" s="0" t="str">
        <f aca="false">IF(OR(N663="",O663=""),"",IF(N663&lt;=O663,"Yes","No"))</f>
        <v/>
      </c>
      <c r="Q663" s="0" t="str">
        <f aca="false">IF(A663="","",MID(IF(NOT(EXACT(TRIM(Raw_Export!C663),D663))," · property","")&amp;IF(NOT(EXACT(TRIM(Raw_Export!E663),E663))," · category","")&amp;IF(NOT(EXACT(TRIM(Raw_Export!F663),F663))," · priority","")&amp;IF(NOT(EXACT(TRIM(Raw_Export!G663),G663))," · vendor","")&amp;IF(NOT(EXACT(TRIM(Raw_Export!H663),H663))," · status","")&amp;IF(ISTEXT(Raw_Export!J663)," · cost was text",""),4,200))</f>
        <v/>
      </c>
      <c r="R663" s="0" t="str">
        <f aca="false">IF(A663="","",IF(OR(LEN(Q663)&gt;0,K663&lt;&gt;"",L663&lt;&gt;""),1,0))</f>
        <v/>
      </c>
    </row>
    <row r="664" customFormat="false" ht="15" hidden="false" customHeight="false" outlineLevel="0" collapsed="false">
      <c r="A664" s="0" t="str">
        <f aca="false">IF(Raw_Export!A664="","",Raw_Export!A664)</f>
        <v/>
      </c>
      <c r="B664" s="35" t="str">
        <f aca="false">IF(A664="","",Raw_Export!B664)</f>
        <v/>
      </c>
      <c r="C664" s="36" t="str">
        <f aca="false">IF(A664="","",DATE(YEAR(B664),MONTH(B664),1))</f>
        <v/>
      </c>
      <c r="D664" s="0" t="str">
        <f aca="false">IF(A664="","",IFERROR(INDEX(Cleanup_Rules!$B$6:$B$60,MATCH(TRIM(LOWER(Raw_Export!C664)),Cleanup_Rules!$A$6:$A$60,0)),"UNMAPPED"))</f>
        <v/>
      </c>
      <c r="E664" s="0" t="str">
        <f aca="false">IF(A664="","",IFERROR(INDEX(Cleanup_Rules!$E$6:$E$60,MATCH(TRIM(LOWER(Raw_Export!E664)),Cleanup_Rules!$D$6:$D$60,0)),"UNMAPPED"))</f>
        <v/>
      </c>
      <c r="F664" s="0" t="str">
        <f aca="false">IF(A664="","",IFERROR(INDEX(Cleanup_Rules!$H$6:$H$60,MATCH(TRIM(LOWER(Raw_Export!F664)),Cleanup_Rules!$G$6:$G$60,0)),"UNMAPPED"))</f>
        <v/>
      </c>
      <c r="G664" s="0" t="str">
        <f aca="false">IF(A664="","",IFERROR(INDEX(Cleanup_Rules!$K$6:$K$60,MATCH(TRIM(LOWER(Raw_Export!G664)),Cleanup_Rules!$J$6:$J$60,0)),"UNMAPPED"))</f>
        <v/>
      </c>
      <c r="H664" s="0" t="str">
        <f aca="false">IF(A664="","",IFERROR(INDEX(Cleanup_Rules!$N$6:$N$60,MATCH(TRIM(LOWER(Raw_Export!H664)),Cleanup_Rules!$M$6:$M$60,0)),"UNMAPPED"))</f>
        <v/>
      </c>
      <c r="I664" s="35" t="str">
        <f aca="false">IF(OR(A664="",Raw_Export!I664=""),"",Raw_Export!I664)</f>
        <v/>
      </c>
      <c r="J664" s="37" t="str">
        <f aca="false">IF(A664="","",IF(Raw_Export!J664="",0,IF(ISNUMBER(Raw_Export!J664),Raw_Export!J664,VALUE(SUBSTITUTE(SUBSTITUTE(Raw_Export!J664,"$",""),",","")))))</f>
        <v/>
      </c>
      <c r="K664" s="0" t="str">
        <f aca="false">IF(A664="","",IF(COUNTIF($A$6:A664,A664)&gt;1,"Duplicate",""))</f>
        <v/>
      </c>
      <c r="L664" s="0" t="str">
        <f aca="false">IF(A664="","",IF(AND(H664="Completed",I664=""),"No completion date",IF(AND(I664&lt;&gt;"",I664&lt;B664),"Completed before created","")))</f>
        <v/>
      </c>
      <c r="M664" s="0" t="str">
        <f aca="false">IF(A664="","",IF(K664="Duplicate","No","Yes"))</f>
        <v/>
      </c>
      <c r="N664" s="0" t="str">
        <f aca="false">IF(OR(A664="",H664&lt;&gt;"Completed",L664&lt;&gt;""),"",I664-B664)</f>
        <v/>
      </c>
      <c r="O664" s="0" t="str">
        <f aca="false">IF(A664="","",IFERROR(INDEX(Cleanup_Rules!$Q$6:$Q$8,MATCH(F664,Cleanup_Rules!$P$6:$P$8,0)),""))</f>
        <v/>
      </c>
      <c r="P664" s="0" t="str">
        <f aca="false">IF(OR(N664="",O664=""),"",IF(N664&lt;=O664,"Yes","No"))</f>
        <v/>
      </c>
      <c r="Q664" s="0" t="str">
        <f aca="false">IF(A664="","",MID(IF(NOT(EXACT(TRIM(Raw_Export!C664),D664))," · property","")&amp;IF(NOT(EXACT(TRIM(Raw_Export!E664),E664))," · category","")&amp;IF(NOT(EXACT(TRIM(Raw_Export!F664),F664))," · priority","")&amp;IF(NOT(EXACT(TRIM(Raw_Export!G664),G664))," · vendor","")&amp;IF(NOT(EXACT(TRIM(Raw_Export!H664),H664))," · status","")&amp;IF(ISTEXT(Raw_Export!J664)," · cost was text",""),4,200))</f>
        <v/>
      </c>
      <c r="R664" s="0" t="str">
        <f aca="false">IF(A664="","",IF(OR(LEN(Q664)&gt;0,K664&lt;&gt;"",L664&lt;&gt;""),1,0))</f>
        <v/>
      </c>
    </row>
    <row r="665" customFormat="false" ht="15" hidden="false" customHeight="false" outlineLevel="0" collapsed="false">
      <c r="A665" s="0" t="str">
        <f aca="false">IF(Raw_Export!A665="","",Raw_Export!A665)</f>
        <v/>
      </c>
      <c r="B665" s="35" t="str">
        <f aca="false">IF(A665="","",Raw_Export!B665)</f>
        <v/>
      </c>
      <c r="C665" s="36" t="str">
        <f aca="false">IF(A665="","",DATE(YEAR(B665),MONTH(B665),1))</f>
        <v/>
      </c>
      <c r="D665" s="0" t="str">
        <f aca="false">IF(A665="","",IFERROR(INDEX(Cleanup_Rules!$B$6:$B$60,MATCH(TRIM(LOWER(Raw_Export!C665)),Cleanup_Rules!$A$6:$A$60,0)),"UNMAPPED"))</f>
        <v/>
      </c>
      <c r="E665" s="0" t="str">
        <f aca="false">IF(A665="","",IFERROR(INDEX(Cleanup_Rules!$E$6:$E$60,MATCH(TRIM(LOWER(Raw_Export!E665)),Cleanup_Rules!$D$6:$D$60,0)),"UNMAPPED"))</f>
        <v/>
      </c>
      <c r="F665" s="0" t="str">
        <f aca="false">IF(A665="","",IFERROR(INDEX(Cleanup_Rules!$H$6:$H$60,MATCH(TRIM(LOWER(Raw_Export!F665)),Cleanup_Rules!$G$6:$G$60,0)),"UNMAPPED"))</f>
        <v/>
      </c>
      <c r="G665" s="0" t="str">
        <f aca="false">IF(A665="","",IFERROR(INDEX(Cleanup_Rules!$K$6:$K$60,MATCH(TRIM(LOWER(Raw_Export!G665)),Cleanup_Rules!$J$6:$J$60,0)),"UNMAPPED"))</f>
        <v/>
      </c>
      <c r="H665" s="0" t="str">
        <f aca="false">IF(A665="","",IFERROR(INDEX(Cleanup_Rules!$N$6:$N$60,MATCH(TRIM(LOWER(Raw_Export!H665)),Cleanup_Rules!$M$6:$M$60,0)),"UNMAPPED"))</f>
        <v/>
      </c>
      <c r="I665" s="35" t="str">
        <f aca="false">IF(OR(A665="",Raw_Export!I665=""),"",Raw_Export!I665)</f>
        <v/>
      </c>
      <c r="J665" s="37" t="str">
        <f aca="false">IF(A665="","",IF(Raw_Export!J665="",0,IF(ISNUMBER(Raw_Export!J665),Raw_Export!J665,VALUE(SUBSTITUTE(SUBSTITUTE(Raw_Export!J665,"$",""),",","")))))</f>
        <v/>
      </c>
      <c r="K665" s="0" t="str">
        <f aca="false">IF(A665="","",IF(COUNTIF($A$6:A665,A665)&gt;1,"Duplicate",""))</f>
        <v/>
      </c>
      <c r="L665" s="0" t="str">
        <f aca="false">IF(A665="","",IF(AND(H665="Completed",I665=""),"No completion date",IF(AND(I665&lt;&gt;"",I665&lt;B665),"Completed before created","")))</f>
        <v/>
      </c>
      <c r="M665" s="0" t="str">
        <f aca="false">IF(A665="","",IF(K665="Duplicate","No","Yes"))</f>
        <v/>
      </c>
      <c r="N665" s="0" t="str">
        <f aca="false">IF(OR(A665="",H665&lt;&gt;"Completed",L665&lt;&gt;""),"",I665-B665)</f>
        <v/>
      </c>
      <c r="O665" s="0" t="str">
        <f aca="false">IF(A665="","",IFERROR(INDEX(Cleanup_Rules!$Q$6:$Q$8,MATCH(F665,Cleanup_Rules!$P$6:$P$8,0)),""))</f>
        <v/>
      </c>
      <c r="P665" s="0" t="str">
        <f aca="false">IF(OR(N665="",O665=""),"",IF(N665&lt;=O665,"Yes","No"))</f>
        <v/>
      </c>
      <c r="Q665" s="0" t="str">
        <f aca="false">IF(A665="","",MID(IF(NOT(EXACT(TRIM(Raw_Export!C665),D665))," · property","")&amp;IF(NOT(EXACT(TRIM(Raw_Export!E665),E665))," · category","")&amp;IF(NOT(EXACT(TRIM(Raw_Export!F665),F665))," · priority","")&amp;IF(NOT(EXACT(TRIM(Raw_Export!G665),G665))," · vendor","")&amp;IF(NOT(EXACT(TRIM(Raw_Export!H665),H665))," · status","")&amp;IF(ISTEXT(Raw_Export!J665)," · cost was text",""),4,200))</f>
        <v/>
      </c>
      <c r="R665" s="0" t="str">
        <f aca="false">IF(A665="","",IF(OR(LEN(Q665)&gt;0,K665&lt;&gt;"",L665&lt;&gt;""),1,0))</f>
        <v/>
      </c>
    </row>
    <row r="666" customFormat="false" ht="15" hidden="false" customHeight="false" outlineLevel="0" collapsed="false">
      <c r="A666" s="0" t="str">
        <f aca="false">IF(Raw_Export!A666="","",Raw_Export!A666)</f>
        <v/>
      </c>
      <c r="B666" s="35" t="str">
        <f aca="false">IF(A666="","",Raw_Export!B666)</f>
        <v/>
      </c>
      <c r="C666" s="36" t="str">
        <f aca="false">IF(A666="","",DATE(YEAR(B666),MONTH(B666),1))</f>
        <v/>
      </c>
      <c r="D666" s="0" t="str">
        <f aca="false">IF(A666="","",IFERROR(INDEX(Cleanup_Rules!$B$6:$B$60,MATCH(TRIM(LOWER(Raw_Export!C666)),Cleanup_Rules!$A$6:$A$60,0)),"UNMAPPED"))</f>
        <v/>
      </c>
      <c r="E666" s="0" t="str">
        <f aca="false">IF(A666="","",IFERROR(INDEX(Cleanup_Rules!$E$6:$E$60,MATCH(TRIM(LOWER(Raw_Export!E666)),Cleanup_Rules!$D$6:$D$60,0)),"UNMAPPED"))</f>
        <v/>
      </c>
      <c r="F666" s="0" t="str">
        <f aca="false">IF(A666="","",IFERROR(INDEX(Cleanup_Rules!$H$6:$H$60,MATCH(TRIM(LOWER(Raw_Export!F666)),Cleanup_Rules!$G$6:$G$60,0)),"UNMAPPED"))</f>
        <v/>
      </c>
      <c r="G666" s="0" t="str">
        <f aca="false">IF(A666="","",IFERROR(INDEX(Cleanup_Rules!$K$6:$K$60,MATCH(TRIM(LOWER(Raw_Export!G666)),Cleanup_Rules!$J$6:$J$60,0)),"UNMAPPED"))</f>
        <v/>
      </c>
      <c r="H666" s="0" t="str">
        <f aca="false">IF(A666="","",IFERROR(INDEX(Cleanup_Rules!$N$6:$N$60,MATCH(TRIM(LOWER(Raw_Export!H666)),Cleanup_Rules!$M$6:$M$60,0)),"UNMAPPED"))</f>
        <v/>
      </c>
      <c r="I666" s="35" t="str">
        <f aca="false">IF(OR(A666="",Raw_Export!I666=""),"",Raw_Export!I666)</f>
        <v/>
      </c>
      <c r="J666" s="37" t="str">
        <f aca="false">IF(A666="","",IF(Raw_Export!J666="",0,IF(ISNUMBER(Raw_Export!J666),Raw_Export!J666,VALUE(SUBSTITUTE(SUBSTITUTE(Raw_Export!J666,"$",""),",","")))))</f>
        <v/>
      </c>
      <c r="K666" s="0" t="str">
        <f aca="false">IF(A666="","",IF(COUNTIF($A$6:A666,A666)&gt;1,"Duplicate",""))</f>
        <v/>
      </c>
      <c r="L666" s="0" t="str">
        <f aca="false">IF(A666="","",IF(AND(H666="Completed",I666=""),"No completion date",IF(AND(I666&lt;&gt;"",I666&lt;B666),"Completed before created","")))</f>
        <v/>
      </c>
      <c r="M666" s="0" t="str">
        <f aca="false">IF(A666="","",IF(K666="Duplicate","No","Yes"))</f>
        <v/>
      </c>
      <c r="N666" s="0" t="str">
        <f aca="false">IF(OR(A666="",H666&lt;&gt;"Completed",L666&lt;&gt;""),"",I666-B666)</f>
        <v/>
      </c>
      <c r="O666" s="0" t="str">
        <f aca="false">IF(A666="","",IFERROR(INDEX(Cleanup_Rules!$Q$6:$Q$8,MATCH(F666,Cleanup_Rules!$P$6:$P$8,0)),""))</f>
        <v/>
      </c>
      <c r="P666" s="0" t="str">
        <f aca="false">IF(OR(N666="",O666=""),"",IF(N666&lt;=O666,"Yes","No"))</f>
        <v/>
      </c>
      <c r="Q666" s="0" t="str">
        <f aca="false">IF(A666="","",MID(IF(NOT(EXACT(TRIM(Raw_Export!C666),D666))," · property","")&amp;IF(NOT(EXACT(TRIM(Raw_Export!E666),E666))," · category","")&amp;IF(NOT(EXACT(TRIM(Raw_Export!F666),F666))," · priority","")&amp;IF(NOT(EXACT(TRIM(Raw_Export!G666),G666))," · vendor","")&amp;IF(NOT(EXACT(TRIM(Raw_Export!H666),H666))," · status","")&amp;IF(ISTEXT(Raw_Export!J666)," · cost was text",""),4,200))</f>
        <v/>
      </c>
      <c r="R666" s="0" t="str">
        <f aca="false">IF(A666="","",IF(OR(LEN(Q666)&gt;0,K666&lt;&gt;"",L666&lt;&gt;""),1,0))</f>
        <v/>
      </c>
    </row>
    <row r="667" customFormat="false" ht="15" hidden="false" customHeight="false" outlineLevel="0" collapsed="false">
      <c r="A667" s="0" t="str">
        <f aca="false">IF(Raw_Export!A667="","",Raw_Export!A667)</f>
        <v/>
      </c>
      <c r="B667" s="35" t="str">
        <f aca="false">IF(A667="","",Raw_Export!B667)</f>
        <v/>
      </c>
      <c r="C667" s="36" t="str">
        <f aca="false">IF(A667="","",DATE(YEAR(B667),MONTH(B667),1))</f>
        <v/>
      </c>
      <c r="D667" s="0" t="str">
        <f aca="false">IF(A667="","",IFERROR(INDEX(Cleanup_Rules!$B$6:$B$60,MATCH(TRIM(LOWER(Raw_Export!C667)),Cleanup_Rules!$A$6:$A$60,0)),"UNMAPPED"))</f>
        <v/>
      </c>
      <c r="E667" s="0" t="str">
        <f aca="false">IF(A667="","",IFERROR(INDEX(Cleanup_Rules!$E$6:$E$60,MATCH(TRIM(LOWER(Raw_Export!E667)),Cleanup_Rules!$D$6:$D$60,0)),"UNMAPPED"))</f>
        <v/>
      </c>
      <c r="F667" s="0" t="str">
        <f aca="false">IF(A667="","",IFERROR(INDEX(Cleanup_Rules!$H$6:$H$60,MATCH(TRIM(LOWER(Raw_Export!F667)),Cleanup_Rules!$G$6:$G$60,0)),"UNMAPPED"))</f>
        <v/>
      </c>
      <c r="G667" s="0" t="str">
        <f aca="false">IF(A667="","",IFERROR(INDEX(Cleanup_Rules!$K$6:$K$60,MATCH(TRIM(LOWER(Raw_Export!G667)),Cleanup_Rules!$J$6:$J$60,0)),"UNMAPPED"))</f>
        <v/>
      </c>
      <c r="H667" s="0" t="str">
        <f aca="false">IF(A667="","",IFERROR(INDEX(Cleanup_Rules!$N$6:$N$60,MATCH(TRIM(LOWER(Raw_Export!H667)),Cleanup_Rules!$M$6:$M$60,0)),"UNMAPPED"))</f>
        <v/>
      </c>
      <c r="I667" s="35" t="str">
        <f aca="false">IF(OR(A667="",Raw_Export!I667=""),"",Raw_Export!I667)</f>
        <v/>
      </c>
      <c r="J667" s="37" t="str">
        <f aca="false">IF(A667="","",IF(Raw_Export!J667="",0,IF(ISNUMBER(Raw_Export!J667),Raw_Export!J667,VALUE(SUBSTITUTE(SUBSTITUTE(Raw_Export!J667,"$",""),",","")))))</f>
        <v/>
      </c>
      <c r="K667" s="0" t="str">
        <f aca="false">IF(A667="","",IF(COUNTIF($A$6:A667,A667)&gt;1,"Duplicate",""))</f>
        <v/>
      </c>
      <c r="L667" s="0" t="str">
        <f aca="false">IF(A667="","",IF(AND(H667="Completed",I667=""),"No completion date",IF(AND(I667&lt;&gt;"",I667&lt;B667),"Completed before created","")))</f>
        <v/>
      </c>
      <c r="M667" s="0" t="str">
        <f aca="false">IF(A667="","",IF(K667="Duplicate","No","Yes"))</f>
        <v/>
      </c>
      <c r="N667" s="0" t="str">
        <f aca="false">IF(OR(A667="",H667&lt;&gt;"Completed",L667&lt;&gt;""),"",I667-B667)</f>
        <v/>
      </c>
      <c r="O667" s="0" t="str">
        <f aca="false">IF(A667="","",IFERROR(INDEX(Cleanup_Rules!$Q$6:$Q$8,MATCH(F667,Cleanup_Rules!$P$6:$P$8,0)),""))</f>
        <v/>
      </c>
      <c r="P667" s="0" t="str">
        <f aca="false">IF(OR(N667="",O667=""),"",IF(N667&lt;=O667,"Yes","No"))</f>
        <v/>
      </c>
      <c r="Q667" s="0" t="str">
        <f aca="false">IF(A667="","",MID(IF(NOT(EXACT(TRIM(Raw_Export!C667),D667))," · property","")&amp;IF(NOT(EXACT(TRIM(Raw_Export!E667),E667))," · category","")&amp;IF(NOT(EXACT(TRIM(Raw_Export!F667),F667))," · priority","")&amp;IF(NOT(EXACT(TRIM(Raw_Export!G667),G667))," · vendor","")&amp;IF(NOT(EXACT(TRIM(Raw_Export!H667),H667))," · status","")&amp;IF(ISTEXT(Raw_Export!J667)," · cost was text",""),4,200))</f>
        <v/>
      </c>
      <c r="R667" s="0" t="str">
        <f aca="false">IF(A667="","",IF(OR(LEN(Q667)&gt;0,K667&lt;&gt;"",L667&lt;&gt;""),1,0))</f>
        <v/>
      </c>
    </row>
    <row r="668" customFormat="false" ht="15" hidden="false" customHeight="false" outlineLevel="0" collapsed="false">
      <c r="A668" s="0" t="str">
        <f aca="false">IF(Raw_Export!A668="","",Raw_Export!A668)</f>
        <v/>
      </c>
      <c r="B668" s="35" t="str">
        <f aca="false">IF(A668="","",Raw_Export!B668)</f>
        <v/>
      </c>
      <c r="C668" s="36" t="str">
        <f aca="false">IF(A668="","",DATE(YEAR(B668),MONTH(B668),1))</f>
        <v/>
      </c>
      <c r="D668" s="0" t="str">
        <f aca="false">IF(A668="","",IFERROR(INDEX(Cleanup_Rules!$B$6:$B$60,MATCH(TRIM(LOWER(Raw_Export!C668)),Cleanup_Rules!$A$6:$A$60,0)),"UNMAPPED"))</f>
        <v/>
      </c>
      <c r="E668" s="0" t="str">
        <f aca="false">IF(A668="","",IFERROR(INDEX(Cleanup_Rules!$E$6:$E$60,MATCH(TRIM(LOWER(Raw_Export!E668)),Cleanup_Rules!$D$6:$D$60,0)),"UNMAPPED"))</f>
        <v/>
      </c>
      <c r="F668" s="0" t="str">
        <f aca="false">IF(A668="","",IFERROR(INDEX(Cleanup_Rules!$H$6:$H$60,MATCH(TRIM(LOWER(Raw_Export!F668)),Cleanup_Rules!$G$6:$G$60,0)),"UNMAPPED"))</f>
        <v/>
      </c>
      <c r="G668" s="0" t="str">
        <f aca="false">IF(A668="","",IFERROR(INDEX(Cleanup_Rules!$K$6:$K$60,MATCH(TRIM(LOWER(Raw_Export!G668)),Cleanup_Rules!$J$6:$J$60,0)),"UNMAPPED"))</f>
        <v/>
      </c>
      <c r="H668" s="0" t="str">
        <f aca="false">IF(A668="","",IFERROR(INDEX(Cleanup_Rules!$N$6:$N$60,MATCH(TRIM(LOWER(Raw_Export!H668)),Cleanup_Rules!$M$6:$M$60,0)),"UNMAPPED"))</f>
        <v/>
      </c>
      <c r="I668" s="35" t="str">
        <f aca="false">IF(OR(A668="",Raw_Export!I668=""),"",Raw_Export!I668)</f>
        <v/>
      </c>
      <c r="J668" s="37" t="str">
        <f aca="false">IF(A668="","",IF(Raw_Export!J668="",0,IF(ISNUMBER(Raw_Export!J668),Raw_Export!J668,VALUE(SUBSTITUTE(SUBSTITUTE(Raw_Export!J668,"$",""),",","")))))</f>
        <v/>
      </c>
      <c r="K668" s="0" t="str">
        <f aca="false">IF(A668="","",IF(COUNTIF($A$6:A668,A668)&gt;1,"Duplicate",""))</f>
        <v/>
      </c>
      <c r="L668" s="0" t="str">
        <f aca="false">IF(A668="","",IF(AND(H668="Completed",I668=""),"No completion date",IF(AND(I668&lt;&gt;"",I668&lt;B668),"Completed before created","")))</f>
        <v/>
      </c>
      <c r="M668" s="0" t="str">
        <f aca="false">IF(A668="","",IF(K668="Duplicate","No","Yes"))</f>
        <v/>
      </c>
      <c r="N668" s="0" t="str">
        <f aca="false">IF(OR(A668="",H668&lt;&gt;"Completed",L668&lt;&gt;""),"",I668-B668)</f>
        <v/>
      </c>
      <c r="O668" s="0" t="str">
        <f aca="false">IF(A668="","",IFERROR(INDEX(Cleanup_Rules!$Q$6:$Q$8,MATCH(F668,Cleanup_Rules!$P$6:$P$8,0)),""))</f>
        <v/>
      </c>
      <c r="P668" s="0" t="str">
        <f aca="false">IF(OR(N668="",O668=""),"",IF(N668&lt;=O668,"Yes","No"))</f>
        <v/>
      </c>
      <c r="Q668" s="0" t="str">
        <f aca="false">IF(A668="","",MID(IF(NOT(EXACT(TRIM(Raw_Export!C668),D668))," · property","")&amp;IF(NOT(EXACT(TRIM(Raw_Export!E668),E668))," · category","")&amp;IF(NOT(EXACT(TRIM(Raw_Export!F668),F668))," · priority","")&amp;IF(NOT(EXACT(TRIM(Raw_Export!G668),G668))," · vendor","")&amp;IF(NOT(EXACT(TRIM(Raw_Export!H668),H668))," · status","")&amp;IF(ISTEXT(Raw_Export!J668)," · cost was text",""),4,200))</f>
        <v/>
      </c>
      <c r="R668" s="0" t="str">
        <f aca="false">IF(A668="","",IF(OR(LEN(Q668)&gt;0,K668&lt;&gt;"",L668&lt;&gt;""),1,0))</f>
        <v/>
      </c>
    </row>
    <row r="669" customFormat="false" ht="15" hidden="false" customHeight="false" outlineLevel="0" collapsed="false">
      <c r="A669" s="0" t="str">
        <f aca="false">IF(Raw_Export!A669="","",Raw_Export!A669)</f>
        <v/>
      </c>
      <c r="B669" s="35" t="str">
        <f aca="false">IF(A669="","",Raw_Export!B669)</f>
        <v/>
      </c>
      <c r="C669" s="36" t="str">
        <f aca="false">IF(A669="","",DATE(YEAR(B669),MONTH(B669),1))</f>
        <v/>
      </c>
      <c r="D669" s="0" t="str">
        <f aca="false">IF(A669="","",IFERROR(INDEX(Cleanup_Rules!$B$6:$B$60,MATCH(TRIM(LOWER(Raw_Export!C669)),Cleanup_Rules!$A$6:$A$60,0)),"UNMAPPED"))</f>
        <v/>
      </c>
      <c r="E669" s="0" t="str">
        <f aca="false">IF(A669="","",IFERROR(INDEX(Cleanup_Rules!$E$6:$E$60,MATCH(TRIM(LOWER(Raw_Export!E669)),Cleanup_Rules!$D$6:$D$60,0)),"UNMAPPED"))</f>
        <v/>
      </c>
      <c r="F669" s="0" t="str">
        <f aca="false">IF(A669="","",IFERROR(INDEX(Cleanup_Rules!$H$6:$H$60,MATCH(TRIM(LOWER(Raw_Export!F669)),Cleanup_Rules!$G$6:$G$60,0)),"UNMAPPED"))</f>
        <v/>
      </c>
      <c r="G669" s="0" t="str">
        <f aca="false">IF(A669="","",IFERROR(INDEX(Cleanup_Rules!$K$6:$K$60,MATCH(TRIM(LOWER(Raw_Export!G669)),Cleanup_Rules!$J$6:$J$60,0)),"UNMAPPED"))</f>
        <v/>
      </c>
      <c r="H669" s="0" t="str">
        <f aca="false">IF(A669="","",IFERROR(INDEX(Cleanup_Rules!$N$6:$N$60,MATCH(TRIM(LOWER(Raw_Export!H669)),Cleanup_Rules!$M$6:$M$60,0)),"UNMAPPED"))</f>
        <v/>
      </c>
      <c r="I669" s="35" t="str">
        <f aca="false">IF(OR(A669="",Raw_Export!I669=""),"",Raw_Export!I669)</f>
        <v/>
      </c>
      <c r="J669" s="37" t="str">
        <f aca="false">IF(A669="","",IF(Raw_Export!J669="",0,IF(ISNUMBER(Raw_Export!J669),Raw_Export!J669,VALUE(SUBSTITUTE(SUBSTITUTE(Raw_Export!J669,"$",""),",","")))))</f>
        <v/>
      </c>
      <c r="K669" s="0" t="str">
        <f aca="false">IF(A669="","",IF(COUNTIF($A$6:A669,A669)&gt;1,"Duplicate",""))</f>
        <v/>
      </c>
      <c r="L669" s="0" t="str">
        <f aca="false">IF(A669="","",IF(AND(H669="Completed",I669=""),"No completion date",IF(AND(I669&lt;&gt;"",I669&lt;B669),"Completed before created","")))</f>
        <v/>
      </c>
      <c r="M669" s="0" t="str">
        <f aca="false">IF(A669="","",IF(K669="Duplicate","No","Yes"))</f>
        <v/>
      </c>
      <c r="N669" s="0" t="str">
        <f aca="false">IF(OR(A669="",H669&lt;&gt;"Completed",L669&lt;&gt;""),"",I669-B669)</f>
        <v/>
      </c>
      <c r="O669" s="0" t="str">
        <f aca="false">IF(A669="","",IFERROR(INDEX(Cleanup_Rules!$Q$6:$Q$8,MATCH(F669,Cleanup_Rules!$P$6:$P$8,0)),""))</f>
        <v/>
      </c>
      <c r="P669" s="0" t="str">
        <f aca="false">IF(OR(N669="",O669=""),"",IF(N669&lt;=O669,"Yes","No"))</f>
        <v/>
      </c>
      <c r="Q669" s="0" t="str">
        <f aca="false">IF(A669="","",MID(IF(NOT(EXACT(TRIM(Raw_Export!C669),D669))," · property","")&amp;IF(NOT(EXACT(TRIM(Raw_Export!E669),E669))," · category","")&amp;IF(NOT(EXACT(TRIM(Raw_Export!F669),F669))," · priority","")&amp;IF(NOT(EXACT(TRIM(Raw_Export!G669),G669))," · vendor","")&amp;IF(NOT(EXACT(TRIM(Raw_Export!H669),H669))," · status","")&amp;IF(ISTEXT(Raw_Export!J669)," · cost was text",""),4,200))</f>
        <v/>
      </c>
      <c r="R669" s="0" t="str">
        <f aca="false">IF(A669="","",IF(OR(LEN(Q669)&gt;0,K669&lt;&gt;"",L669&lt;&gt;""),1,0))</f>
        <v/>
      </c>
    </row>
    <row r="670" customFormat="false" ht="15" hidden="false" customHeight="false" outlineLevel="0" collapsed="false">
      <c r="A670" s="0" t="str">
        <f aca="false">IF(Raw_Export!A670="","",Raw_Export!A670)</f>
        <v/>
      </c>
      <c r="B670" s="35" t="str">
        <f aca="false">IF(A670="","",Raw_Export!B670)</f>
        <v/>
      </c>
      <c r="C670" s="36" t="str">
        <f aca="false">IF(A670="","",DATE(YEAR(B670),MONTH(B670),1))</f>
        <v/>
      </c>
      <c r="D670" s="0" t="str">
        <f aca="false">IF(A670="","",IFERROR(INDEX(Cleanup_Rules!$B$6:$B$60,MATCH(TRIM(LOWER(Raw_Export!C670)),Cleanup_Rules!$A$6:$A$60,0)),"UNMAPPED"))</f>
        <v/>
      </c>
      <c r="E670" s="0" t="str">
        <f aca="false">IF(A670="","",IFERROR(INDEX(Cleanup_Rules!$E$6:$E$60,MATCH(TRIM(LOWER(Raw_Export!E670)),Cleanup_Rules!$D$6:$D$60,0)),"UNMAPPED"))</f>
        <v/>
      </c>
      <c r="F670" s="0" t="str">
        <f aca="false">IF(A670="","",IFERROR(INDEX(Cleanup_Rules!$H$6:$H$60,MATCH(TRIM(LOWER(Raw_Export!F670)),Cleanup_Rules!$G$6:$G$60,0)),"UNMAPPED"))</f>
        <v/>
      </c>
      <c r="G670" s="0" t="str">
        <f aca="false">IF(A670="","",IFERROR(INDEX(Cleanup_Rules!$K$6:$K$60,MATCH(TRIM(LOWER(Raw_Export!G670)),Cleanup_Rules!$J$6:$J$60,0)),"UNMAPPED"))</f>
        <v/>
      </c>
      <c r="H670" s="0" t="str">
        <f aca="false">IF(A670="","",IFERROR(INDEX(Cleanup_Rules!$N$6:$N$60,MATCH(TRIM(LOWER(Raw_Export!H670)),Cleanup_Rules!$M$6:$M$60,0)),"UNMAPPED"))</f>
        <v/>
      </c>
      <c r="I670" s="35" t="str">
        <f aca="false">IF(OR(A670="",Raw_Export!I670=""),"",Raw_Export!I670)</f>
        <v/>
      </c>
      <c r="J670" s="37" t="str">
        <f aca="false">IF(A670="","",IF(Raw_Export!J670="",0,IF(ISNUMBER(Raw_Export!J670),Raw_Export!J670,VALUE(SUBSTITUTE(SUBSTITUTE(Raw_Export!J670,"$",""),",","")))))</f>
        <v/>
      </c>
      <c r="K670" s="0" t="str">
        <f aca="false">IF(A670="","",IF(COUNTIF($A$6:A670,A670)&gt;1,"Duplicate",""))</f>
        <v/>
      </c>
      <c r="L670" s="0" t="str">
        <f aca="false">IF(A670="","",IF(AND(H670="Completed",I670=""),"No completion date",IF(AND(I670&lt;&gt;"",I670&lt;B670),"Completed before created","")))</f>
        <v/>
      </c>
      <c r="M670" s="0" t="str">
        <f aca="false">IF(A670="","",IF(K670="Duplicate","No","Yes"))</f>
        <v/>
      </c>
      <c r="N670" s="0" t="str">
        <f aca="false">IF(OR(A670="",H670&lt;&gt;"Completed",L670&lt;&gt;""),"",I670-B670)</f>
        <v/>
      </c>
      <c r="O670" s="0" t="str">
        <f aca="false">IF(A670="","",IFERROR(INDEX(Cleanup_Rules!$Q$6:$Q$8,MATCH(F670,Cleanup_Rules!$P$6:$P$8,0)),""))</f>
        <v/>
      </c>
      <c r="P670" s="0" t="str">
        <f aca="false">IF(OR(N670="",O670=""),"",IF(N670&lt;=O670,"Yes","No"))</f>
        <v/>
      </c>
      <c r="Q670" s="0" t="str">
        <f aca="false">IF(A670="","",MID(IF(NOT(EXACT(TRIM(Raw_Export!C670),D670))," · property","")&amp;IF(NOT(EXACT(TRIM(Raw_Export!E670),E670))," · category","")&amp;IF(NOT(EXACT(TRIM(Raw_Export!F670),F670))," · priority","")&amp;IF(NOT(EXACT(TRIM(Raw_Export!G670),G670))," · vendor","")&amp;IF(NOT(EXACT(TRIM(Raw_Export!H670),H670))," · status","")&amp;IF(ISTEXT(Raw_Export!J670)," · cost was text",""),4,200))</f>
        <v/>
      </c>
      <c r="R670" s="0" t="str">
        <f aca="false">IF(A670="","",IF(OR(LEN(Q670)&gt;0,K670&lt;&gt;"",L670&lt;&gt;""),1,0))</f>
        <v/>
      </c>
    </row>
    <row r="671" customFormat="false" ht="15" hidden="false" customHeight="false" outlineLevel="0" collapsed="false">
      <c r="A671" s="0" t="str">
        <f aca="false">IF(Raw_Export!A671="","",Raw_Export!A671)</f>
        <v/>
      </c>
      <c r="B671" s="35" t="str">
        <f aca="false">IF(A671="","",Raw_Export!B671)</f>
        <v/>
      </c>
      <c r="C671" s="36" t="str">
        <f aca="false">IF(A671="","",DATE(YEAR(B671),MONTH(B671),1))</f>
        <v/>
      </c>
      <c r="D671" s="0" t="str">
        <f aca="false">IF(A671="","",IFERROR(INDEX(Cleanup_Rules!$B$6:$B$60,MATCH(TRIM(LOWER(Raw_Export!C671)),Cleanup_Rules!$A$6:$A$60,0)),"UNMAPPED"))</f>
        <v/>
      </c>
      <c r="E671" s="0" t="str">
        <f aca="false">IF(A671="","",IFERROR(INDEX(Cleanup_Rules!$E$6:$E$60,MATCH(TRIM(LOWER(Raw_Export!E671)),Cleanup_Rules!$D$6:$D$60,0)),"UNMAPPED"))</f>
        <v/>
      </c>
      <c r="F671" s="0" t="str">
        <f aca="false">IF(A671="","",IFERROR(INDEX(Cleanup_Rules!$H$6:$H$60,MATCH(TRIM(LOWER(Raw_Export!F671)),Cleanup_Rules!$G$6:$G$60,0)),"UNMAPPED"))</f>
        <v/>
      </c>
      <c r="G671" s="0" t="str">
        <f aca="false">IF(A671="","",IFERROR(INDEX(Cleanup_Rules!$K$6:$K$60,MATCH(TRIM(LOWER(Raw_Export!G671)),Cleanup_Rules!$J$6:$J$60,0)),"UNMAPPED"))</f>
        <v/>
      </c>
      <c r="H671" s="0" t="str">
        <f aca="false">IF(A671="","",IFERROR(INDEX(Cleanup_Rules!$N$6:$N$60,MATCH(TRIM(LOWER(Raw_Export!H671)),Cleanup_Rules!$M$6:$M$60,0)),"UNMAPPED"))</f>
        <v/>
      </c>
      <c r="I671" s="35" t="str">
        <f aca="false">IF(OR(A671="",Raw_Export!I671=""),"",Raw_Export!I671)</f>
        <v/>
      </c>
      <c r="J671" s="37" t="str">
        <f aca="false">IF(A671="","",IF(Raw_Export!J671="",0,IF(ISNUMBER(Raw_Export!J671),Raw_Export!J671,VALUE(SUBSTITUTE(SUBSTITUTE(Raw_Export!J671,"$",""),",","")))))</f>
        <v/>
      </c>
      <c r="K671" s="0" t="str">
        <f aca="false">IF(A671="","",IF(COUNTIF($A$6:A671,A671)&gt;1,"Duplicate",""))</f>
        <v/>
      </c>
      <c r="L671" s="0" t="str">
        <f aca="false">IF(A671="","",IF(AND(H671="Completed",I671=""),"No completion date",IF(AND(I671&lt;&gt;"",I671&lt;B671),"Completed before created","")))</f>
        <v/>
      </c>
      <c r="M671" s="0" t="str">
        <f aca="false">IF(A671="","",IF(K671="Duplicate","No","Yes"))</f>
        <v/>
      </c>
      <c r="N671" s="0" t="str">
        <f aca="false">IF(OR(A671="",H671&lt;&gt;"Completed",L671&lt;&gt;""),"",I671-B671)</f>
        <v/>
      </c>
      <c r="O671" s="0" t="str">
        <f aca="false">IF(A671="","",IFERROR(INDEX(Cleanup_Rules!$Q$6:$Q$8,MATCH(F671,Cleanup_Rules!$P$6:$P$8,0)),""))</f>
        <v/>
      </c>
      <c r="P671" s="0" t="str">
        <f aca="false">IF(OR(N671="",O671=""),"",IF(N671&lt;=O671,"Yes","No"))</f>
        <v/>
      </c>
      <c r="Q671" s="0" t="str">
        <f aca="false">IF(A671="","",MID(IF(NOT(EXACT(TRIM(Raw_Export!C671),D671))," · property","")&amp;IF(NOT(EXACT(TRIM(Raw_Export!E671),E671))," · category","")&amp;IF(NOT(EXACT(TRIM(Raw_Export!F671),F671))," · priority","")&amp;IF(NOT(EXACT(TRIM(Raw_Export!G671),G671))," · vendor","")&amp;IF(NOT(EXACT(TRIM(Raw_Export!H671),H671))," · status","")&amp;IF(ISTEXT(Raw_Export!J671)," · cost was text",""),4,200))</f>
        <v/>
      </c>
      <c r="R671" s="0" t="str">
        <f aca="false">IF(A671="","",IF(OR(LEN(Q671)&gt;0,K671&lt;&gt;"",L671&lt;&gt;""),1,0))</f>
        <v/>
      </c>
    </row>
    <row r="672" customFormat="false" ht="15" hidden="false" customHeight="false" outlineLevel="0" collapsed="false">
      <c r="A672" s="0" t="str">
        <f aca="false">IF(Raw_Export!A672="","",Raw_Export!A672)</f>
        <v/>
      </c>
      <c r="B672" s="35" t="str">
        <f aca="false">IF(A672="","",Raw_Export!B672)</f>
        <v/>
      </c>
      <c r="C672" s="36" t="str">
        <f aca="false">IF(A672="","",DATE(YEAR(B672),MONTH(B672),1))</f>
        <v/>
      </c>
      <c r="D672" s="0" t="str">
        <f aca="false">IF(A672="","",IFERROR(INDEX(Cleanup_Rules!$B$6:$B$60,MATCH(TRIM(LOWER(Raw_Export!C672)),Cleanup_Rules!$A$6:$A$60,0)),"UNMAPPED"))</f>
        <v/>
      </c>
      <c r="E672" s="0" t="str">
        <f aca="false">IF(A672="","",IFERROR(INDEX(Cleanup_Rules!$E$6:$E$60,MATCH(TRIM(LOWER(Raw_Export!E672)),Cleanup_Rules!$D$6:$D$60,0)),"UNMAPPED"))</f>
        <v/>
      </c>
      <c r="F672" s="0" t="str">
        <f aca="false">IF(A672="","",IFERROR(INDEX(Cleanup_Rules!$H$6:$H$60,MATCH(TRIM(LOWER(Raw_Export!F672)),Cleanup_Rules!$G$6:$G$60,0)),"UNMAPPED"))</f>
        <v/>
      </c>
      <c r="G672" s="0" t="str">
        <f aca="false">IF(A672="","",IFERROR(INDEX(Cleanup_Rules!$K$6:$K$60,MATCH(TRIM(LOWER(Raw_Export!G672)),Cleanup_Rules!$J$6:$J$60,0)),"UNMAPPED"))</f>
        <v/>
      </c>
      <c r="H672" s="0" t="str">
        <f aca="false">IF(A672="","",IFERROR(INDEX(Cleanup_Rules!$N$6:$N$60,MATCH(TRIM(LOWER(Raw_Export!H672)),Cleanup_Rules!$M$6:$M$60,0)),"UNMAPPED"))</f>
        <v/>
      </c>
      <c r="I672" s="35" t="str">
        <f aca="false">IF(OR(A672="",Raw_Export!I672=""),"",Raw_Export!I672)</f>
        <v/>
      </c>
      <c r="J672" s="37" t="str">
        <f aca="false">IF(A672="","",IF(Raw_Export!J672="",0,IF(ISNUMBER(Raw_Export!J672),Raw_Export!J672,VALUE(SUBSTITUTE(SUBSTITUTE(Raw_Export!J672,"$",""),",","")))))</f>
        <v/>
      </c>
      <c r="K672" s="0" t="str">
        <f aca="false">IF(A672="","",IF(COUNTIF($A$6:A672,A672)&gt;1,"Duplicate",""))</f>
        <v/>
      </c>
      <c r="L672" s="0" t="str">
        <f aca="false">IF(A672="","",IF(AND(H672="Completed",I672=""),"No completion date",IF(AND(I672&lt;&gt;"",I672&lt;B672),"Completed before created","")))</f>
        <v/>
      </c>
      <c r="M672" s="0" t="str">
        <f aca="false">IF(A672="","",IF(K672="Duplicate","No","Yes"))</f>
        <v/>
      </c>
      <c r="N672" s="0" t="str">
        <f aca="false">IF(OR(A672="",H672&lt;&gt;"Completed",L672&lt;&gt;""),"",I672-B672)</f>
        <v/>
      </c>
      <c r="O672" s="0" t="str">
        <f aca="false">IF(A672="","",IFERROR(INDEX(Cleanup_Rules!$Q$6:$Q$8,MATCH(F672,Cleanup_Rules!$P$6:$P$8,0)),""))</f>
        <v/>
      </c>
      <c r="P672" s="0" t="str">
        <f aca="false">IF(OR(N672="",O672=""),"",IF(N672&lt;=O672,"Yes","No"))</f>
        <v/>
      </c>
      <c r="Q672" s="0" t="str">
        <f aca="false">IF(A672="","",MID(IF(NOT(EXACT(TRIM(Raw_Export!C672),D672))," · property","")&amp;IF(NOT(EXACT(TRIM(Raw_Export!E672),E672))," · category","")&amp;IF(NOT(EXACT(TRIM(Raw_Export!F672),F672))," · priority","")&amp;IF(NOT(EXACT(TRIM(Raw_Export!G672),G672))," · vendor","")&amp;IF(NOT(EXACT(TRIM(Raw_Export!H672),H672))," · status","")&amp;IF(ISTEXT(Raw_Export!J672)," · cost was text",""),4,200))</f>
        <v/>
      </c>
      <c r="R672" s="0" t="str">
        <f aca="false">IF(A672="","",IF(OR(LEN(Q672)&gt;0,K672&lt;&gt;"",L672&lt;&gt;""),1,0))</f>
        <v/>
      </c>
    </row>
    <row r="673" customFormat="false" ht="15" hidden="false" customHeight="false" outlineLevel="0" collapsed="false">
      <c r="A673" s="0" t="str">
        <f aca="false">IF(Raw_Export!A673="","",Raw_Export!A673)</f>
        <v/>
      </c>
      <c r="B673" s="35" t="str">
        <f aca="false">IF(A673="","",Raw_Export!B673)</f>
        <v/>
      </c>
      <c r="C673" s="36" t="str">
        <f aca="false">IF(A673="","",DATE(YEAR(B673),MONTH(B673),1))</f>
        <v/>
      </c>
      <c r="D673" s="0" t="str">
        <f aca="false">IF(A673="","",IFERROR(INDEX(Cleanup_Rules!$B$6:$B$60,MATCH(TRIM(LOWER(Raw_Export!C673)),Cleanup_Rules!$A$6:$A$60,0)),"UNMAPPED"))</f>
        <v/>
      </c>
      <c r="E673" s="0" t="str">
        <f aca="false">IF(A673="","",IFERROR(INDEX(Cleanup_Rules!$E$6:$E$60,MATCH(TRIM(LOWER(Raw_Export!E673)),Cleanup_Rules!$D$6:$D$60,0)),"UNMAPPED"))</f>
        <v/>
      </c>
      <c r="F673" s="0" t="str">
        <f aca="false">IF(A673="","",IFERROR(INDEX(Cleanup_Rules!$H$6:$H$60,MATCH(TRIM(LOWER(Raw_Export!F673)),Cleanup_Rules!$G$6:$G$60,0)),"UNMAPPED"))</f>
        <v/>
      </c>
      <c r="G673" s="0" t="str">
        <f aca="false">IF(A673="","",IFERROR(INDEX(Cleanup_Rules!$K$6:$K$60,MATCH(TRIM(LOWER(Raw_Export!G673)),Cleanup_Rules!$J$6:$J$60,0)),"UNMAPPED"))</f>
        <v/>
      </c>
      <c r="H673" s="0" t="str">
        <f aca="false">IF(A673="","",IFERROR(INDEX(Cleanup_Rules!$N$6:$N$60,MATCH(TRIM(LOWER(Raw_Export!H673)),Cleanup_Rules!$M$6:$M$60,0)),"UNMAPPED"))</f>
        <v/>
      </c>
      <c r="I673" s="35" t="str">
        <f aca="false">IF(OR(A673="",Raw_Export!I673=""),"",Raw_Export!I673)</f>
        <v/>
      </c>
      <c r="J673" s="37" t="str">
        <f aca="false">IF(A673="","",IF(Raw_Export!J673="",0,IF(ISNUMBER(Raw_Export!J673),Raw_Export!J673,VALUE(SUBSTITUTE(SUBSTITUTE(Raw_Export!J673,"$",""),",","")))))</f>
        <v/>
      </c>
      <c r="K673" s="0" t="str">
        <f aca="false">IF(A673="","",IF(COUNTIF($A$6:A673,A673)&gt;1,"Duplicate",""))</f>
        <v/>
      </c>
      <c r="L673" s="0" t="str">
        <f aca="false">IF(A673="","",IF(AND(H673="Completed",I673=""),"No completion date",IF(AND(I673&lt;&gt;"",I673&lt;B673),"Completed before created","")))</f>
        <v/>
      </c>
      <c r="M673" s="0" t="str">
        <f aca="false">IF(A673="","",IF(K673="Duplicate","No","Yes"))</f>
        <v/>
      </c>
      <c r="N673" s="0" t="str">
        <f aca="false">IF(OR(A673="",H673&lt;&gt;"Completed",L673&lt;&gt;""),"",I673-B673)</f>
        <v/>
      </c>
      <c r="O673" s="0" t="str">
        <f aca="false">IF(A673="","",IFERROR(INDEX(Cleanup_Rules!$Q$6:$Q$8,MATCH(F673,Cleanup_Rules!$P$6:$P$8,0)),""))</f>
        <v/>
      </c>
      <c r="P673" s="0" t="str">
        <f aca="false">IF(OR(N673="",O673=""),"",IF(N673&lt;=O673,"Yes","No"))</f>
        <v/>
      </c>
      <c r="Q673" s="0" t="str">
        <f aca="false">IF(A673="","",MID(IF(NOT(EXACT(TRIM(Raw_Export!C673),D673))," · property","")&amp;IF(NOT(EXACT(TRIM(Raw_Export!E673),E673))," · category","")&amp;IF(NOT(EXACT(TRIM(Raw_Export!F673),F673))," · priority","")&amp;IF(NOT(EXACT(TRIM(Raw_Export!G673),G673))," · vendor","")&amp;IF(NOT(EXACT(TRIM(Raw_Export!H673),H673))," · status","")&amp;IF(ISTEXT(Raw_Export!J673)," · cost was text",""),4,200))</f>
        <v/>
      </c>
      <c r="R673" s="0" t="str">
        <f aca="false">IF(A673="","",IF(OR(LEN(Q673)&gt;0,K673&lt;&gt;"",L673&lt;&gt;""),1,0))</f>
        <v/>
      </c>
    </row>
    <row r="674" customFormat="false" ht="15" hidden="false" customHeight="false" outlineLevel="0" collapsed="false">
      <c r="A674" s="0" t="str">
        <f aca="false">IF(Raw_Export!A674="","",Raw_Export!A674)</f>
        <v/>
      </c>
      <c r="B674" s="35" t="str">
        <f aca="false">IF(A674="","",Raw_Export!B674)</f>
        <v/>
      </c>
      <c r="C674" s="36" t="str">
        <f aca="false">IF(A674="","",DATE(YEAR(B674),MONTH(B674),1))</f>
        <v/>
      </c>
      <c r="D674" s="0" t="str">
        <f aca="false">IF(A674="","",IFERROR(INDEX(Cleanup_Rules!$B$6:$B$60,MATCH(TRIM(LOWER(Raw_Export!C674)),Cleanup_Rules!$A$6:$A$60,0)),"UNMAPPED"))</f>
        <v/>
      </c>
      <c r="E674" s="0" t="str">
        <f aca="false">IF(A674="","",IFERROR(INDEX(Cleanup_Rules!$E$6:$E$60,MATCH(TRIM(LOWER(Raw_Export!E674)),Cleanup_Rules!$D$6:$D$60,0)),"UNMAPPED"))</f>
        <v/>
      </c>
      <c r="F674" s="0" t="str">
        <f aca="false">IF(A674="","",IFERROR(INDEX(Cleanup_Rules!$H$6:$H$60,MATCH(TRIM(LOWER(Raw_Export!F674)),Cleanup_Rules!$G$6:$G$60,0)),"UNMAPPED"))</f>
        <v/>
      </c>
      <c r="G674" s="0" t="str">
        <f aca="false">IF(A674="","",IFERROR(INDEX(Cleanup_Rules!$K$6:$K$60,MATCH(TRIM(LOWER(Raw_Export!G674)),Cleanup_Rules!$J$6:$J$60,0)),"UNMAPPED"))</f>
        <v/>
      </c>
      <c r="H674" s="0" t="str">
        <f aca="false">IF(A674="","",IFERROR(INDEX(Cleanup_Rules!$N$6:$N$60,MATCH(TRIM(LOWER(Raw_Export!H674)),Cleanup_Rules!$M$6:$M$60,0)),"UNMAPPED"))</f>
        <v/>
      </c>
      <c r="I674" s="35" t="str">
        <f aca="false">IF(OR(A674="",Raw_Export!I674=""),"",Raw_Export!I674)</f>
        <v/>
      </c>
      <c r="J674" s="37" t="str">
        <f aca="false">IF(A674="","",IF(Raw_Export!J674="",0,IF(ISNUMBER(Raw_Export!J674),Raw_Export!J674,VALUE(SUBSTITUTE(SUBSTITUTE(Raw_Export!J674,"$",""),",","")))))</f>
        <v/>
      </c>
      <c r="K674" s="0" t="str">
        <f aca="false">IF(A674="","",IF(COUNTIF($A$6:A674,A674)&gt;1,"Duplicate",""))</f>
        <v/>
      </c>
      <c r="L674" s="0" t="str">
        <f aca="false">IF(A674="","",IF(AND(H674="Completed",I674=""),"No completion date",IF(AND(I674&lt;&gt;"",I674&lt;B674),"Completed before created","")))</f>
        <v/>
      </c>
      <c r="M674" s="0" t="str">
        <f aca="false">IF(A674="","",IF(K674="Duplicate","No","Yes"))</f>
        <v/>
      </c>
      <c r="N674" s="0" t="str">
        <f aca="false">IF(OR(A674="",H674&lt;&gt;"Completed",L674&lt;&gt;""),"",I674-B674)</f>
        <v/>
      </c>
      <c r="O674" s="0" t="str">
        <f aca="false">IF(A674="","",IFERROR(INDEX(Cleanup_Rules!$Q$6:$Q$8,MATCH(F674,Cleanup_Rules!$P$6:$P$8,0)),""))</f>
        <v/>
      </c>
      <c r="P674" s="0" t="str">
        <f aca="false">IF(OR(N674="",O674=""),"",IF(N674&lt;=O674,"Yes","No"))</f>
        <v/>
      </c>
      <c r="Q674" s="0" t="str">
        <f aca="false">IF(A674="","",MID(IF(NOT(EXACT(TRIM(Raw_Export!C674),D674))," · property","")&amp;IF(NOT(EXACT(TRIM(Raw_Export!E674),E674))," · category","")&amp;IF(NOT(EXACT(TRIM(Raw_Export!F674),F674))," · priority","")&amp;IF(NOT(EXACT(TRIM(Raw_Export!G674),G674))," · vendor","")&amp;IF(NOT(EXACT(TRIM(Raw_Export!H674),H674))," · status","")&amp;IF(ISTEXT(Raw_Export!J674)," · cost was text",""),4,200))</f>
        <v/>
      </c>
      <c r="R674" s="0" t="str">
        <f aca="false">IF(A674="","",IF(OR(LEN(Q674)&gt;0,K674&lt;&gt;"",L674&lt;&gt;""),1,0))</f>
        <v/>
      </c>
    </row>
    <row r="675" customFormat="false" ht="15" hidden="false" customHeight="false" outlineLevel="0" collapsed="false">
      <c r="A675" s="0" t="str">
        <f aca="false">IF(Raw_Export!A675="","",Raw_Export!A675)</f>
        <v/>
      </c>
      <c r="B675" s="35" t="str">
        <f aca="false">IF(A675="","",Raw_Export!B675)</f>
        <v/>
      </c>
      <c r="C675" s="36" t="str">
        <f aca="false">IF(A675="","",DATE(YEAR(B675),MONTH(B675),1))</f>
        <v/>
      </c>
      <c r="D675" s="0" t="str">
        <f aca="false">IF(A675="","",IFERROR(INDEX(Cleanup_Rules!$B$6:$B$60,MATCH(TRIM(LOWER(Raw_Export!C675)),Cleanup_Rules!$A$6:$A$60,0)),"UNMAPPED"))</f>
        <v/>
      </c>
      <c r="E675" s="0" t="str">
        <f aca="false">IF(A675="","",IFERROR(INDEX(Cleanup_Rules!$E$6:$E$60,MATCH(TRIM(LOWER(Raw_Export!E675)),Cleanup_Rules!$D$6:$D$60,0)),"UNMAPPED"))</f>
        <v/>
      </c>
      <c r="F675" s="0" t="str">
        <f aca="false">IF(A675="","",IFERROR(INDEX(Cleanup_Rules!$H$6:$H$60,MATCH(TRIM(LOWER(Raw_Export!F675)),Cleanup_Rules!$G$6:$G$60,0)),"UNMAPPED"))</f>
        <v/>
      </c>
      <c r="G675" s="0" t="str">
        <f aca="false">IF(A675="","",IFERROR(INDEX(Cleanup_Rules!$K$6:$K$60,MATCH(TRIM(LOWER(Raw_Export!G675)),Cleanup_Rules!$J$6:$J$60,0)),"UNMAPPED"))</f>
        <v/>
      </c>
      <c r="H675" s="0" t="str">
        <f aca="false">IF(A675="","",IFERROR(INDEX(Cleanup_Rules!$N$6:$N$60,MATCH(TRIM(LOWER(Raw_Export!H675)),Cleanup_Rules!$M$6:$M$60,0)),"UNMAPPED"))</f>
        <v/>
      </c>
      <c r="I675" s="35" t="str">
        <f aca="false">IF(OR(A675="",Raw_Export!I675=""),"",Raw_Export!I675)</f>
        <v/>
      </c>
      <c r="J675" s="37" t="str">
        <f aca="false">IF(A675="","",IF(Raw_Export!J675="",0,IF(ISNUMBER(Raw_Export!J675),Raw_Export!J675,VALUE(SUBSTITUTE(SUBSTITUTE(Raw_Export!J675,"$",""),",","")))))</f>
        <v/>
      </c>
      <c r="K675" s="0" t="str">
        <f aca="false">IF(A675="","",IF(COUNTIF($A$6:A675,A675)&gt;1,"Duplicate",""))</f>
        <v/>
      </c>
      <c r="L675" s="0" t="str">
        <f aca="false">IF(A675="","",IF(AND(H675="Completed",I675=""),"No completion date",IF(AND(I675&lt;&gt;"",I675&lt;B675),"Completed before created","")))</f>
        <v/>
      </c>
      <c r="M675" s="0" t="str">
        <f aca="false">IF(A675="","",IF(K675="Duplicate","No","Yes"))</f>
        <v/>
      </c>
      <c r="N675" s="0" t="str">
        <f aca="false">IF(OR(A675="",H675&lt;&gt;"Completed",L675&lt;&gt;""),"",I675-B675)</f>
        <v/>
      </c>
      <c r="O675" s="0" t="str">
        <f aca="false">IF(A675="","",IFERROR(INDEX(Cleanup_Rules!$Q$6:$Q$8,MATCH(F675,Cleanup_Rules!$P$6:$P$8,0)),""))</f>
        <v/>
      </c>
      <c r="P675" s="0" t="str">
        <f aca="false">IF(OR(N675="",O675=""),"",IF(N675&lt;=O675,"Yes","No"))</f>
        <v/>
      </c>
      <c r="Q675" s="0" t="str">
        <f aca="false">IF(A675="","",MID(IF(NOT(EXACT(TRIM(Raw_Export!C675),D675))," · property","")&amp;IF(NOT(EXACT(TRIM(Raw_Export!E675),E675))," · category","")&amp;IF(NOT(EXACT(TRIM(Raw_Export!F675),F675))," · priority","")&amp;IF(NOT(EXACT(TRIM(Raw_Export!G675),G675))," · vendor","")&amp;IF(NOT(EXACT(TRIM(Raw_Export!H675),H675))," · status","")&amp;IF(ISTEXT(Raw_Export!J675)," · cost was text",""),4,200))</f>
        <v/>
      </c>
      <c r="R675" s="0" t="str">
        <f aca="false">IF(A675="","",IF(OR(LEN(Q675)&gt;0,K675&lt;&gt;"",L675&lt;&gt;""),1,0))</f>
        <v/>
      </c>
    </row>
    <row r="676" customFormat="false" ht="15" hidden="false" customHeight="false" outlineLevel="0" collapsed="false">
      <c r="A676" s="0" t="str">
        <f aca="false">IF(Raw_Export!A676="","",Raw_Export!A676)</f>
        <v/>
      </c>
      <c r="B676" s="35" t="str">
        <f aca="false">IF(A676="","",Raw_Export!B676)</f>
        <v/>
      </c>
      <c r="C676" s="36" t="str">
        <f aca="false">IF(A676="","",DATE(YEAR(B676),MONTH(B676),1))</f>
        <v/>
      </c>
      <c r="D676" s="0" t="str">
        <f aca="false">IF(A676="","",IFERROR(INDEX(Cleanup_Rules!$B$6:$B$60,MATCH(TRIM(LOWER(Raw_Export!C676)),Cleanup_Rules!$A$6:$A$60,0)),"UNMAPPED"))</f>
        <v/>
      </c>
      <c r="E676" s="0" t="str">
        <f aca="false">IF(A676="","",IFERROR(INDEX(Cleanup_Rules!$E$6:$E$60,MATCH(TRIM(LOWER(Raw_Export!E676)),Cleanup_Rules!$D$6:$D$60,0)),"UNMAPPED"))</f>
        <v/>
      </c>
      <c r="F676" s="0" t="str">
        <f aca="false">IF(A676="","",IFERROR(INDEX(Cleanup_Rules!$H$6:$H$60,MATCH(TRIM(LOWER(Raw_Export!F676)),Cleanup_Rules!$G$6:$G$60,0)),"UNMAPPED"))</f>
        <v/>
      </c>
      <c r="G676" s="0" t="str">
        <f aca="false">IF(A676="","",IFERROR(INDEX(Cleanup_Rules!$K$6:$K$60,MATCH(TRIM(LOWER(Raw_Export!G676)),Cleanup_Rules!$J$6:$J$60,0)),"UNMAPPED"))</f>
        <v/>
      </c>
      <c r="H676" s="0" t="str">
        <f aca="false">IF(A676="","",IFERROR(INDEX(Cleanup_Rules!$N$6:$N$60,MATCH(TRIM(LOWER(Raw_Export!H676)),Cleanup_Rules!$M$6:$M$60,0)),"UNMAPPED"))</f>
        <v/>
      </c>
      <c r="I676" s="35" t="str">
        <f aca="false">IF(OR(A676="",Raw_Export!I676=""),"",Raw_Export!I676)</f>
        <v/>
      </c>
      <c r="J676" s="37" t="str">
        <f aca="false">IF(A676="","",IF(Raw_Export!J676="",0,IF(ISNUMBER(Raw_Export!J676),Raw_Export!J676,VALUE(SUBSTITUTE(SUBSTITUTE(Raw_Export!J676,"$",""),",","")))))</f>
        <v/>
      </c>
      <c r="K676" s="0" t="str">
        <f aca="false">IF(A676="","",IF(COUNTIF($A$6:A676,A676)&gt;1,"Duplicate",""))</f>
        <v/>
      </c>
      <c r="L676" s="0" t="str">
        <f aca="false">IF(A676="","",IF(AND(H676="Completed",I676=""),"No completion date",IF(AND(I676&lt;&gt;"",I676&lt;B676),"Completed before created","")))</f>
        <v/>
      </c>
      <c r="M676" s="0" t="str">
        <f aca="false">IF(A676="","",IF(K676="Duplicate","No","Yes"))</f>
        <v/>
      </c>
      <c r="N676" s="0" t="str">
        <f aca="false">IF(OR(A676="",H676&lt;&gt;"Completed",L676&lt;&gt;""),"",I676-B676)</f>
        <v/>
      </c>
      <c r="O676" s="0" t="str">
        <f aca="false">IF(A676="","",IFERROR(INDEX(Cleanup_Rules!$Q$6:$Q$8,MATCH(F676,Cleanup_Rules!$P$6:$P$8,0)),""))</f>
        <v/>
      </c>
      <c r="P676" s="0" t="str">
        <f aca="false">IF(OR(N676="",O676=""),"",IF(N676&lt;=O676,"Yes","No"))</f>
        <v/>
      </c>
      <c r="Q676" s="0" t="str">
        <f aca="false">IF(A676="","",MID(IF(NOT(EXACT(TRIM(Raw_Export!C676),D676))," · property","")&amp;IF(NOT(EXACT(TRIM(Raw_Export!E676),E676))," · category","")&amp;IF(NOT(EXACT(TRIM(Raw_Export!F676),F676))," · priority","")&amp;IF(NOT(EXACT(TRIM(Raw_Export!G676),G676))," · vendor","")&amp;IF(NOT(EXACT(TRIM(Raw_Export!H676),H676))," · status","")&amp;IF(ISTEXT(Raw_Export!J676)," · cost was text",""),4,200))</f>
        <v/>
      </c>
      <c r="R676" s="0" t="str">
        <f aca="false">IF(A676="","",IF(OR(LEN(Q676)&gt;0,K676&lt;&gt;"",L676&lt;&gt;""),1,0))</f>
        <v/>
      </c>
    </row>
    <row r="677" customFormat="false" ht="15" hidden="false" customHeight="false" outlineLevel="0" collapsed="false">
      <c r="A677" s="0" t="str">
        <f aca="false">IF(Raw_Export!A677="","",Raw_Export!A677)</f>
        <v/>
      </c>
      <c r="B677" s="35" t="str">
        <f aca="false">IF(A677="","",Raw_Export!B677)</f>
        <v/>
      </c>
      <c r="C677" s="36" t="str">
        <f aca="false">IF(A677="","",DATE(YEAR(B677),MONTH(B677),1))</f>
        <v/>
      </c>
      <c r="D677" s="0" t="str">
        <f aca="false">IF(A677="","",IFERROR(INDEX(Cleanup_Rules!$B$6:$B$60,MATCH(TRIM(LOWER(Raw_Export!C677)),Cleanup_Rules!$A$6:$A$60,0)),"UNMAPPED"))</f>
        <v/>
      </c>
      <c r="E677" s="0" t="str">
        <f aca="false">IF(A677="","",IFERROR(INDEX(Cleanup_Rules!$E$6:$E$60,MATCH(TRIM(LOWER(Raw_Export!E677)),Cleanup_Rules!$D$6:$D$60,0)),"UNMAPPED"))</f>
        <v/>
      </c>
      <c r="F677" s="0" t="str">
        <f aca="false">IF(A677="","",IFERROR(INDEX(Cleanup_Rules!$H$6:$H$60,MATCH(TRIM(LOWER(Raw_Export!F677)),Cleanup_Rules!$G$6:$G$60,0)),"UNMAPPED"))</f>
        <v/>
      </c>
      <c r="G677" s="0" t="str">
        <f aca="false">IF(A677="","",IFERROR(INDEX(Cleanup_Rules!$K$6:$K$60,MATCH(TRIM(LOWER(Raw_Export!G677)),Cleanup_Rules!$J$6:$J$60,0)),"UNMAPPED"))</f>
        <v/>
      </c>
      <c r="H677" s="0" t="str">
        <f aca="false">IF(A677="","",IFERROR(INDEX(Cleanup_Rules!$N$6:$N$60,MATCH(TRIM(LOWER(Raw_Export!H677)),Cleanup_Rules!$M$6:$M$60,0)),"UNMAPPED"))</f>
        <v/>
      </c>
      <c r="I677" s="35" t="str">
        <f aca="false">IF(OR(A677="",Raw_Export!I677=""),"",Raw_Export!I677)</f>
        <v/>
      </c>
      <c r="J677" s="37" t="str">
        <f aca="false">IF(A677="","",IF(Raw_Export!J677="",0,IF(ISNUMBER(Raw_Export!J677),Raw_Export!J677,VALUE(SUBSTITUTE(SUBSTITUTE(Raw_Export!J677,"$",""),",","")))))</f>
        <v/>
      </c>
      <c r="K677" s="0" t="str">
        <f aca="false">IF(A677="","",IF(COUNTIF($A$6:A677,A677)&gt;1,"Duplicate",""))</f>
        <v/>
      </c>
      <c r="L677" s="0" t="str">
        <f aca="false">IF(A677="","",IF(AND(H677="Completed",I677=""),"No completion date",IF(AND(I677&lt;&gt;"",I677&lt;B677),"Completed before created","")))</f>
        <v/>
      </c>
      <c r="M677" s="0" t="str">
        <f aca="false">IF(A677="","",IF(K677="Duplicate","No","Yes"))</f>
        <v/>
      </c>
      <c r="N677" s="0" t="str">
        <f aca="false">IF(OR(A677="",H677&lt;&gt;"Completed",L677&lt;&gt;""),"",I677-B677)</f>
        <v/>
      </c>
      <c r="O677" s="0" t="str">
        <f aca="false">IF(A677="","",IFERROR(INDEX(Cleanup_Rules!$Q$6:$Q$8,MATCH(F677,Cleanup_Rules!$P$6:$P$8,0)),""))</f>
        <v/>
      </c>
      <c r="P677" s="0" t="str">
        <f aca="false">IF(OR(N677="",O677=""),"",IF(N677&lt;=O677,"Yes","No"))</f>
        <v/>
      </c>
      <c r="Q677" s="0" t="str">
        <f aca="false">IF(A677="","",MID(IF(NOT(EXACT(TRIM(Raw_Export!C677),D677))," · property","")&amp;IF(NOT(EXACT(TRIM(Raw_Export!E677),E677))," · category","")&amp;IF(NOT(EXACT(TRIM(Raw_Export!F677),F677))," · priority","")&amp;IF(NOT(EXACT(TRIM(Raw_Export!G677),G677))," · vendor","")&amp;IF(NOT(EXACT(TRIM(Raw_Export!H677),H677))," · status","")&amp;IF(ISTEXT(Raw_Export!J677)," · cost was text",""),4,200))</f>
        <v/>
      </c>
      <c r="R677" s="0" t="str">
        <f aca="false">IF(A677="","",IF(OR(LEN(Q677)&gt;0,K677&lt;&gt;"",L677&lt;&gt;""),1,0))</f>
        <v/>
      </c>
    </row>
    <row r="678" customFormat="false" ht="15" hidden="false" customHeight="false" outlineLevel="0" collapsed="false">
      <c r="A678" s="0" t="str">
        <f aca="false">IF(Raw_Export!A678="","",Raw_Export!A678)</f>
        <v/>
      </c>
      <c r="B678" s="35" t="str">
        <f aca="false">IF(A678="","",Raw_Export!B678)</f>
        <v/>
      </c>
      <c r="C678" s="36" t="str">
        <f aca="false">IF(A678="","",DATE(YEAR(B678),MONTH(B678),1))</f>
        <v/>
      </c>
      <c r="D678" s="0" t="str">
        <f aca="false">IF(A678="","",IFERROR(INDEX(Cleanup_Rules!$B$6:$B$60,MATCH(TRIM(LOWER(Raw_Export!C678)),Cleanup_Rules!$A$6:$A$60,0)),"UNMAPPED"))</f>
        <v/>
      </c>
      <c r="E678" s="0" t="str">
        <f aca="false">IF(A678="","",IFERROR(INDEX(Cleanup_Rules!$E$6:$E$60,MATCH(TRIM(LOWER(Raw_Export!E678)),Cleanup_Rules!$D$6:$D$60,0)),"UNMAPPED"))</f>
        <v/>
      </c>
      <c r="F678" s="0" t="str">
        <f aca="false">IF(A678="","",IFERROR(INDEX(Cleanup_Rules!$H$6:$H$60,MATCH(TRIM(LOWER(Raw_Export!F678)),Cleanup_Rules!$G$6:$G$60,0)),"UNMAPPED"))</f>
        <v/>
      </c>
      <c r="G678" s="0" t="str">
        <f aca="false">IF(A678="","",IFERROR(INDEX(Cleanup_Rules!$K$6:$K$60,MATCH(TRIM(LOWER(Raw_Export!G678)),Cleanup_Rules!$J$6:$J$60,0)),"UNMAPPED"))</f>
        <v/>
      </c>
      <c r="H678" s="0" t="str">
        <f aca="false">IF(A678="","",IFERROR(INDEX(Cleanup_Rules!$N$6:$N$60,MATCH(TRIM(LOWER(Raw_Export!H678)),Cleanup_Rules!$M$6:$M$60,0)),"UNMAPPED"))</f>
        <v/>
      </c>
      <c r="I678" s="35" t="str">
        <f aca="false">IF(OR(A678="",Raw_Export!I678=""),"",Raw_Export!I678)</f>
        <v/>
      </c>
      <c r="J678" s="37" t="str">
        <f aca="false">IF(A678="","",IF(Raw_Export!J678="",0,IF(ISNUMBER(Raw_Export!J678),Raw_Export!J678,VALUE(SUBSTITUTE(SUBSTITUTE(Raw_Export!J678,"$",""),",","")))))</f>
        <v/>
      </c>
      <c r="K678" s="0" t="str">
        <f aca="false">IF(A678="","",IF(COUNTIF($A$6:A678,A678)&gt;1,"Duplicate",""))</f>
        <v/>
      </c>
      <c r="L678" s="0" t="str">
        <f aca="false">IF(A678="","",IF(AND(H678="Completed",I678=""),"No completion date",IF(AND(I678&lt;&gt;"",I678&lt;B678),"Completed before created","")))</f>
        <v/>
      </c>
      <c r="M678" s="0" t="str">
        <f aca="false">IF(A678="","",IF(K678="Duplicate","No","Yes"))</f>
        <v/>
      </c>
      <c r="N678" s="0" t="str">
        <f aca="false">IF(OR(A678="",H678&lt;&gt;"Completed",L678&lt;&gt;""),"",I678-B678)</f>
        <v/>
      </c>
      <c r="O678" s="0" t="str">
        <f aca="false">IF(A678="","",IFERROR(INDEX(Cleanup_Rules!$Q$6:$Q$8,MATCH(F678,Cleanup_Rules!$P$6:$P$8,0)),""))</f>
        <v/>
      </c>
      <c r="P678" s="0" t="str">
        <f aca="false">IF(OR(N678="",O678=""),"",IF(N678&lt;=O678,"Yes","No"))</f>
        <v/>
      </c>
      <c r="Q678" s="0" t="str">
        <f aca="false">IF(A678="","",MID(IF(NOT(EXACT(TRIM(Raw_Export!C678),D678))," · property","")&amp;IF(NOT(EXACT(TRIM(Raw_Export!E678),E678))," · category","")&amp;IF(NOT(EXACT(TRIM(Raw_Export!F678),F678))," · priority","")&amp;IF(NOT(EXACT(TRIM(Raw_Export!G678),G678))," · vendor","")&amp;IF(NOT(EXACT(TRIM(Raw_Export!H678),H678))," · status","")&amp;IF(ISTEXT(Raw_Export!J678)," · cost was text",""),4,200))</f>
        <v/>
      </c>
      <c r="R678" s="0" t="str">
        <f aca="false">IF(A678="","",IF(OR(LEN(Q678)&gt;0,K678&lt;&gt;"",L678&lt;&gt;""),1,0))</f>
        <v/>
      </c>
    </row>
    <row r="679" customFormat="false" ht="15" hidden="false" customHeight="false" outlineLevel="0" collapsed="false">
      <c r="A679" s="0" t="str">
        <f aca="false">IF(Raw_Export!A679="","",Raw_Export!A679)</f>
        <v/>
      </c>
      <c r="B679" s="35" t="str">
        <f aca="false">IF(A679="","",Raw_Export!B679)</f>
        <v/>
      </c>
      <c r="C679" s="36" t="str">
        <f aca="false">IF(A679="","",DATE(YEAR(B679),MONTH(B679),1))</f>
        <v/>
      </c>
      <c r="D679" s="0" t="str">
        <f aca="false">IF(A679="","",IFERROR(INDEX(Cleanup_Rules!$B$6:$B$60,MATCH(TRIM(LOWER(Raw_Export!C679)),Cleanup_Rules!$A$6:$A$60,0)),"UNMAPPED"))</f>
        <v/>
      </c>
      <c r="E679" s="0" t="str">
        <f aca="false">IF(A679="","",IFERROR(INDEX(Cleanup_Rules!$E$6:$E$60,MATCH(TRIM(LOWER(Raw_Export!E679)),Cleanup_Rules!$D$6:$D$60,0)),"UNMAPPED"))</f>
        <v/>
      </c>
      <c r="F679" s="0" t="str">
        <f aca="false">IF(A679="","",IFERROR(INDEX(Cleanup_Rules!$H$6:$H$60,MATCH(TRIM(LOWER(Raw_Export!F679)),Cleanup_Rules!$G$6:$G$60,0)),"UNMAPPED"))</f>
        <v/>
      </c>
      <c r="G679" s="0" t="str">
        <f aca="false">IF(A679="","",IFERROR(INDEX(Cleanup_Rules!$K$6:$K$60,MATCH(TRIM(LOWER(Raw_Export!G679)),Cleanup_Rules!$J$6:$J$60,0)),"UNMAPPED"))</f>
        <v/>
      </c>
      <c r="H679" s="0" t="str">
        <f aca="false">IF(A679="","",IFERROR(INDEX(Cleanup_Rules!$N$6:$N$60,MATCH(TRIM(LOWER(Raw_Export!H679)),Cleanup_Rules!$M$6:$M$60,0)),"UNMAPPED"))</f>
        <v/>
      </c>
      <c r="I679" s="35" t="str">
        <f aca="false">IF(OR(A679="",Raw_Export!I679=""),"",Raw_Export!I679)</f>
        <v/>
      </c>
      <c r="J679" s="37" t="str">
        <f aca="false">IF(A679="","",IF(Raw_Export!J679="",0,IF(ISNUMBER(Raw_Export!J679),Raw_Export!J679,VALUE(SUBSTITUTE(SUBSTITUTE(Raw_Export!J679,"$",""),",","")))))</f>
        <v/>
      </c>
      <c r="K679" s="0" t="str">
        <f aca="false">IF(A679="","",IF(COUNTIF($A$6:A679,A679)&gt;1,"Duplicate",""))</f>
        <v/>
      </c>
      <c r="L679" s="0" t="str">
        <f aca="false">IF(A679="","",IF(AND(H679="Completed",I679=""),"No completion date",IF(AND(I679&lt;&gt;"",I679&lt;B679),"Completed before created","")))</f>
        <v/>
      </c>
      <c r="M679" s="0" t="str">
        <f aca="false">IF(A679="","",IF(K679="Duplicate","No","Yes"))</f>
        <v/>
      </c>
      <c r="N679" s="0" t="str">
        <f aca="false">IF(OR(A679="",H679&lt;&gt;"Completed",L679&lt;&gt;""),"",I679-B679)</f>
        <v/>
      </c>
      <c r="O679" s="0" t="str">
        <f aca="false">IF(A679="","",IFERROR(INDEX(Cleanup_Rules!$Q$6:$Q$8,MATCH(F679,Cleanup_Rules!$P$6:$P$8,0)),""))</f>
        <v/>
      </c>
      <c r="P679" s="0" t="str">
        <f aca="false">IF(OR(N679="",O679=""),"",IF(N679&lt;=O679,"Yes","No"))</f>
        <v/>
      </c>
      <c r="Q679" s="0" t="str">
        <f aca="false">IF(A679="","",MID(IF(NOT(EXACT(TRIM(Raw_Export!C679),D679))," · property","")&amp;IF(NOT(EXACT(TRIM(Raw_Export!E679),E679))," · category","")&amp;IF(NOT(EXACT(TRIM(Raw_Export!F679),F679))," · priority","")&amp;IF(NOT(EXACT(TRIM(Raw_Export!G679),G679))," · vendor","")&amp;IF(NOT(EXACT(TRIM(Raw_Export!H679),H679))," · status","")&amp;IF(ISTEXT(Raw_Export!J679)," · cost was text",""),4,200))</f>
        <v/>
      </c>
      <c r="R679" s="0" t="str">
        <f aca="false">IF(A679="","",IF(OR(LEN(Q679)&gt;0,K679&lt;&gt;"",L679&lt;&gt;""),1,0))</f>
        <v/>
      </c>
    </row>
    <row r="680" customFormat="false" ht="15" hidden="false" customHeight="false" outlineLevel="0" collapsed="false">
      <c r="A680" s="0" t="str">
        <f aca="false">IF(Raw_Export!A680="","",Raw_Export!A680)</f>
        <v/>
      </c>
      <c r="B680" s="35" t="str">
        <f aca="false">IF(A680="","",Raw_Export!B680)</f>
        <v/>
      </c>
      <c r="C680" s="36" t="str">
        <f aca="false">IF(A680="","",DATE(YEAR(B680),MONTH(B680),1))</f>
        <v/>
      </c>
      <c r="D680" s="0" t="str">
        <f aca="false">IF(A680="","",IFERROR(INDEX(Cleanup_Rules!$B$6:$B$60,MATCH(TRIM(LOWER(Raw_Export!C680)),Cleanup_Rules!$A$6:$A$60,0)),"UNMAPPED"))</f>
        <v/>
      </c>
      <c r="E680" s="0" t="str">
        <f aca="false">IF(A680="","",IFERROR(INDEX(Cleanup_Rules!$E$6:$E$60,MATCH(TRIM(LOWER(Raw_Export!E680)),Cleanup_Rules!$D$6:$D$60,0)),"UNMAPPED"))</f>
        <v/>
      </c>
      <c r="F680" s="0" t="str">
        <f aca="false">IF(A680="","",IFERROR(INDEX(Cleanup_Rules!$H$6:$H$60,MATCH(TRIM(LOWER(Raw_Export!F680)),Cleanup_Rules!$G$6:$G$60,0)),"UNMAPPED"))</f>
        <v/>
      </c>
      <c r="G680" s="0" t="str">
        <f aca="false">IF(A680="","",IFERROR(INDEX(Cleanup_Rules!$K$6:$K$60,MATCH(TRIM(LOWER(Raw_Export!G680)),Cleanup_Rules!$J$6:$J$60,0)),"UNMAPPED"))</f>
        <v/>
      </c>
      <c r="H680" s="0" t="str">
        <f aca="false">IF(A680="","",IFERROR(INDEX(Cleanup_Rules!$N$6:$N$60,MATCH(TRIM(LOWER(Raw_Export!H680)),Cleanup_Rules!$M$6:$M$60,0)),"UNMAPPED"))</f>
        <v/>
      </c>
      <c r="I680" s="35" t="str">
        <f aca="false">IF(OR(A680="",Raw_Export!I680=""),"",Raw_Export!I680)</f>
        <v/>
      </c>
      <c r="J680" s="37" t="str">
        <f aca="false">IF(A680="","",IF(Raw_Export!J680="",0,IF(ISNUMBER(Raw_Export!J680),Raw_Export!J680,VALUE(SUBSTITUTE(SUBSTITUTE(Raw_Export!J680,"$",""),",","")))))</f>
        <v/>
      </c>
      <c r="K680" s="0" t="str">
        <f aca="false">IF(A680="","",IF(COUNTIF($A$6:A680,A680)&gt;1,"Duplicate",""))</f>
        <v/>
      </c>
      <c r="L680" s="0" t="str">
        <f aca="false">IF(A680="","",IF(AND(H680="Completed",I680=""),"No completion date",IF(AND(I680&lt;&gt;"",I680&lt;B680),"Completed before created","")))</f>
        <v/>
      </c>
      <c r="M680" s="0" t="str">
        <f aca="false">IF(A680="","",IF(K680="Duplicate","No","Yes"))</f>
        <v/>
      </c>
      <c r="N680" s="0" t="str">
        <f aca="false">IF(OR(A680="",H680&lt;&gt;"Completed",L680&lt;&gt;""),"",I680-B680)</f>
        <v/>
      </c>
      <c r="O680" s="0" t="str">
        <f aca="false">IF(A680="","",IFERROR(INDEX(Cleanup_Rules!$Q$6:$Q$8,MATCH(F680,Cleanup_Rules!$P$6:$P$8,0)),""))</f>
        <v/>
      </c>
      <c r="P680" s="0" t="str">
        <f aca="false">IF(OR(N680="",O680=""),"",IF(N680&lt;=O680,"Yes","No"))</f>
        <v/>
      </c>
      <c r="Q680" s="0" t="str">
        <f aca="false">IF(A680="","",MID(IF(NOT(EXACT(TRIM(Raw_Export!C680),D680))," · property","")&amp;IF(NOT(EXACT(TRIM(Raw_Export!E680),E680))," · category","")&amp;IF(NOT(EXACT(TRIM(Raw_Export!F680),F680))," · priority","")&amp;IF(NOT(EXACT(TRIM(Raw_Export!G680),G680))," · vendor","")&amp;IF(NOT(EXACT(TRIM(Raw_Export!H680),H680))," · status","")&amp;IF(ISTEXT(Raw_Export!J680)," · cost was text",""),4,200))</f>
        <v/>
      </c>
      <c r="R680" s="0" t="str">
        <f aca="false">IF(A680="","",IF(OR(LEN(Q680)&gt;0,K680&lt;&gt;"",L680&lt;&gt;""),1,0))</f>
        <v/>
      </c>
    </row>
    <row r="681" customFormat="false" ht="15" hidden="false" customHeight="false" outlineLevel="0" collapsed="false">
      <c r="A681" s="0" t="str">
        <f aca="false">IF(Raw_Export!A681="","",Raw_Export!A681)</f>
        <v/>
      </c>
      <c r="B681" s="35" t="str">
        <f aca="false">IF(A681="","",Raw_Export!B681)</f>
        <v/>
      </c>
      <c r="C681" s="36" t="str">
        <f aca="false">IF(A681="","",DATE(YEAR(B681),MONTH(B681),1))</f>
        <v/>
      </c>
      <c r="D681" s="0" t="str">
        <f aca="false">IF(A681="","",IFERROR(INDEX(Cleanup_Rules!$B$6:$B$60,MATCH(TRIM(LOWER(Raw_Export!C681)),Cleanup_Rules!$A$6:$A$60,0)),"UNMAPPED"))</f>
        <v/>
      </c>
      <c r="E681" s="0" t="str">
        <f aca="false">IF(A681="","",IFERROR(INDEX(Cleanup_Rules!$E$6:$E$60,MATCH(TRIM(LOWER(Raw_Export!E681)),Cleanup_Rules!$D$6:$D$60,0)),"UNMAPPED"))</f>
        <v/>
      </c>
      <c r="F681" s="0" t="str">
        <f aca="false">IF(A681="","",IFERROR(INDEX(Cleanup_Rules!$H$6:$H$60,MATCH(TRIM(LOWER(Raw_Export!F681)),Cleanup_Rules!$G$6:$G$60,0)),"UNMAPPED"))</f>
        <v/>
      </c>
      <c r="G681" s="0" t="str">
        <f aca="false">IF(A681="","",IFERROR(INDEX(Cleanup_Rules!$K$6:$K$60,MATCH(TRIM(LOWER(Raw_Export!G681)),Cleanup_Rules!$J$6:$J$60,0)),"UNMAPPED"))</f>
        <v/>
      </c>
      <c r="H681" s="0" t="str">
        <f aca="false">IF(A681="","",IFERROR(INDEX(Cleanup_Rules!$N$6:$N$60,MATCH(TRIM(LOWER(Raw_Export!H681)),Cleanup_Rules!$M$6:$M$60,0)),"UNMAPPED"))</f>
        <v/>
      </c>
      <c r="I681" s="35" t="str">
        <f aca="false">IF(OR(A681="",Raw_Export!I681=""),"",Raw_Export!I681)</f>
        <v/>
      </c>
      <c r="J681" s="37" t="str">
        <f aca="false">IF(A681="","",IF(Raw_Export!J681="",0,IF(ISNUMBER(Raw_Export!J681),Raw_Export!J681,VALUE(SUBSTITUTE(SUBSTITUTE(Raw_Export!J681,"$",""),",","")))))</f>
        <v/>
      </c>
      <c r="K681" s="0" t="str">
        <f aca="false">IF(A681="","",IF(COUNTIF($A$6:A681,A681)&gt;1,"Duplicate",""))</f>
        <v/>
      </c>
      <c r="L681" s="0" t="str">
        <f aca="false">IF(A681="","",IF(AND(H681="Completed",I681=""),"No completion date",IF(AND(I681&lt;&gt;"",I681&lt;B681),"Completed before created","")))</f>
        <v/>
      </c>
      <c r="M681" s="0" t="str">
        <f aca="false">IF(A681="","",IF(K681="Duplicate","No","Yes"))</f>
        <v/>
      </c>
      <c r="N681" s="0" t="str">
        <f aca="false">IF(OR(A681="",H681&lt;&gt;"Completed",L681&lt;&gt;""),"",I681-B681)</f>
        <v/>
      </c>
      <c r="O681" s="0" t="str">
        <f aca="false">IF(A681="","",IFERROR(INDEX(Cleanup_Rules!$Q$6:$Q$8,MATCH(F681,Cleanup_Rules!$P$6:$P$8,0)),""))</f>
        <v/>
      </c>
      <c r="P681" s="0" t="str">
        <f aca="false">IF(OR(N681="",O681=""),"",IF(N681&lt;=O681,"Yes","No"))</f>
        <v/>
      </c>
      <c r="Q681" s="0" t="str">
        <f aca="false">IF(A681="","",MID(IF(NOT(EXACT(TRIM(Raw_Export!C681),D681))," · property","")&amp;IF(NOT(EXACT(TRIM(Raw_Export!E681),E681))," · category","")&amp;IF(NOT(EXACT(TRIM(Raw_Export!F681),F681))," · priority","")&amp;IF(NOT(EXACT(TRIM(Raw_Export!G681),G681))," · vendor","")&amp;IF(NOT(EXACT(TRIM(Raw_Export!H681),H681))," · status","")&amp;IF(ISTEXT(Raw_Export!J681)," · cost was text",""),4,200))</f>
        <v/>
      </c>
      <c r="R681" s="0" t="str">
        <f aca="false">IF(A681="","",IF(OR(LEN(Q681)&gt;0,K681&lt;&gt;"",L681&lt;&gt;""),1,0))</f>
        <v/>
      </c>
    </row>
    <row r="682" customFormat="false" ht="15" hidden="false" customHeight="false" outlineLevel="0" collapsed="false">
      <c r="A682" s="0" t="str">
        <f aca="false">IF(Raw_Export!A682="","",Raw_Export!A682)</f>
        <v/>
      </c>
      <c r="B682" s="35" t="str">
        <f aca="false">IF(A682="","",Raw_Export!B682)</f>
        <v/>
      </c>
      <c r="C682" s="36" t="str">
        <f aca="false">IF(A682="","",DATE(YEAR(B682),MONTH(B682),1))</f>
        <v/>
      </c>
      <c r="D682" s="0" t="str">
        <f aca="false">IF(A682="","",IFERROR(INDEX(Cleanup_Rules!$B$6:$B$60,MATCH(TRIM(LOWER(Raw_Export!C682)),Cleanup_Rules!$A$6:$A$60,0)),"UNMAPPED"))</f>
        <v/>
      </c>
      <c r="E682" s="0" t="str">
        <f aca="false">IF(A682="","",IFERROR(INDEX(Cleanup_Rules!$E$6:$E$60,MATCH(TRIM(LOWER(Raw_Export!E682)),Cleanup_Rules!$D$6:$D$60,0)),"UNMAPPED"))</f>
        <v/>
      </c>
      <c r="F682" s="0" t="str">
        <f aca="false">IF(A682="","",IFERROR(INDEX(Cleanup_Rules!$H$6:$H$60,MATCH(TRIM(LOWER(Raw_Export!F682)),Cleanup_Rules!$G$6:$G$60,0)),"UNMAPPED"))</f>
        <v/>
      </c>
      <c r="G682" s="0" t="str">
        <f aca="false">IF(A682="","",IFERROR(INDEX(Cleanup_Rules!$K$6:$K$60,MATCH(TRIM(LOWER(Raw_Export!G682)),Cleanup_Rules!$J$6:$J$60,0)),"UNMAPPED"))</f>
        <v/>
      </c>
      <c r="H682" s="0" t="str">
        <f aca="false">IF(A682="","",IFERROR(INDEX(Cleanup_Rules!$N$6:$N$60,MATCH(TRIM(LOWER(Raw_Export!H682)),Cleanup_Rules!$M$6:$M$60,0)),"UNMAPPED"))</f>
        <v/>
      </c>
      <c r="I682" s="35" t="str">
        <f aca="false">IF(OR(A682="",Raw_Export!I682=""),"",Raw_Export!I682)</f>
        <v/>
      </c>
      <c r="J682" s="37" t="str">
        <f aca="false">IF(A682="","",IF(Raw_Export!J682="",0,IF(ISNUMBER(Raw_Export!J682),Raw_Export!J682,VALUE(SUBSTITUTE(SUBSTITUTE(Raw_Export!J682,"$",""),",","")))))</f>
        <v/>
      </c>
      <c r="K682" s="0" t="str">
        <f aca="false">IF(A682="","",IF(COUNTIF($A$6:A682,A682)&gt;1,"Duplicate",""))</f>
        <v/>
      </c>
      <c r="L682" s="0" t="str">
        <f aca="false">IF(A682="","",IF(AND(H682="Completed",I682=""),"No completion date",IF(AND(I682&lt;&gt;"",I682&lt;B682),"Completed before created","")))</f>
        <v/>
      </c>
      <c r="M682" s="0" t="str">
        <f aca="false">IF(A682="","",IF(K682="Duplicate","No","Yes"))</f>
        <v/>
      </c>
      <c r="N682" s="0" t="str">
        <f aca="false">IF(OR(A682="",H682&lt;&gt;"Completed",L682&lt;&gt;""),"",I682-B682)</f>
        <v/>
      </c>
      <c r="O682" s="0" t="str">
        <f aca="false">IF(A682="","",IFERROR(INDEX(Cleanup_Rules!$Q$6:$Q$8,MATCH(F682,Cleanup_Rules!$P$6:$P$8,0)),""))</f>
        <v/>
      </c>
      <c r="P682" s="0" t="str">
        <f aca="false">IF(OR(N682="",O682=""),"",IF(N682&lt;=O682,"Yes","No"))</f>
        <v/>
      </c>
      <c r="Q682" s="0" t="str">
        <f aca="false">IF(A682="","",MID(IF(NOT(EXACT(TRIM(Raw_Export!C682),D682))," · property","")&amp;IF(NOT(EXACT(TRIM(Raw_Export!E682),E682))," · category","")&amp;IF(NOT(EXACT(TRIM(Raw_Export!F682),F682))," · priority","")&amp;IF(NOT(EXACT(TRIM(Raw_Export!G682),G682))," · vendor","")&amp;IF(NOT(EXACT(TRIM(Raw_Export!H682),H682))," · status","")&amp;IF(ISTEXT(Raw_Export!J682)," · cost was text",""),4,200))</f>
        <v/>
      </c>
      <c r="R682" s="0" t="str">
        <f aca="false">IF(A682="","",IF(OR(LEN(Q682)&gt;0,K682&lt;&gt;"",L682&lt;&gt;""),1,0))</f>
        <v/>
      </c>
    </row>
    <row r="683" customFormat="false" ht="15" hidden="false" customHeight="false" outlineLevel="0" collapsed="false">
      <c r="A683" s="0" t="str">
        <f aca="false">IF(Raw_Export!A683="","",Raw_Export!A683)</f>
        <v/>
      </c>
      <c r="B683" s="35" t="str">
        <f aca="false">IF(A683="","",Raw_Export!B683)</f>
        <v/>
      </c>
      <c r="C683" s="36" t="str">
        <f aca="false">IF(A683="","",DATE(YEAR(B683),MONTH(B683),1))</f>
        <v/>
      </c>
      <c r="D683" s="0" t="str">
        <f aca="false">IF(A683="","",IFERROR(INDEX(Cleanup_Rules!$B$6:$B$60,MATCH(TRIM(LOWER(Raw_Export!C683)),Cleanup_Rules!$A$6:$A$60,0)),"UNMAPPED"))</f>
        <v/>
      </c>
      <c r="E683" s="0" t="str">
        <f aca="false">IF(A683="","",IFERROR(INDEX(Cleanup_Rules!$E$6:$E$60,MATCH(TRIM(LOWER(Raw_Export!E683)),Cleanup_Rules!$D$6:$D$60,0)),"UNMAPPED"))</f>
        <v/>
      </c>
      <c r="F683" s="0" t="str">
        <f aca="false">IF(A683="","",IFERROR(INDEX(Cleanup_Rules!$H$6:$H$60,MATCH(TRIM(LOWER(Raw_Export!F683)),Cleanup_Rules!$G$6:$G$60,0)),"UNMAPPED"))</f>
        <v/>
      </c>
      <c r="G683" s="0" t="str">
        <f aca="false">IF(A683="","",IFERROR(INDEX(Cleanup_Rules!$K$6:$K$60,MATCH(TRIM(LOWER(Raw_Export!G683)),Cleanup_Rules!$J$6:$J$60,0)),"UNMAPPED"))</f>
        <v/>
      </c>
      <c r="H683" s="0" t="str">
        <f aca="false">IF(A683="","",IFERROR(INDEX(Cleanup_Rules!$N$6:$N$60,MATCH(TRIM(LOWER(Raw_Export!H683)),Cleanup_Rules!$M$6:$M$60,0)),"UNMAPPED"))</f>
        <v/>
      </c>
      <c r="I683" s="35" t="str">
        <f aca="false">IF(OR(A683="",Raw_Export!I683=""),"",Raw_Export!I683)</f>
        <v/>
      </c>
      <c r="J683" s="37" t="str">
        <f aca="false">IF(A683="","",IF(Raw_Export!J683="",0,IF(ISNUMBER(Raw_Export!J683),Raw_Export!J683,VALUE(SUBSTITUTE(SUBSTITUTE(Raw_Export!J683,"$",""),",","")))))</f>
        <v/>
      </c>
      <c r="K683" s="0" t="str">
        <f aca="false">IF(A683="","",IF(COUNTIF($A$6:A683,A683)&gt;1,"Duplicate",""))</f>
        <v/>
      </c>
      <c r="L683" s="0" t="str">
        <f aca="false">IF(A683="","",IF(AND(H683="Completed",I683=""),"No completion date",IF(AND(I683&lt;&gt;"",I683&lt;B683),"Completed before created","")))</f>
        <v/>
      </c>
      <c r="M683" s="0" t="str">
        <f aca="false">IF(A683="","",IF(K683="Duplicate","No","Yes"))</f>
        <v/>
      </c>
      <c r="N683" s="0" t="str">
        <f aca="false">IF(OR(A683="",H683&lt;&gt;"Completed",L683&lt;&gt;""),"",I683-B683)</f>
        <v/>
      </c>
      <c r="O683" s="0" t="str">
        <f aca="false">IF(A683="","",IFERROR(INDEX(Cleanup_Rules!$Q$6:$Q$8,MATCH(F683,Cleanup_Rules!$P$6:$P$8,0)),""))</f>
        <v/>
      </c>
      <c r="P683" s="0" t="str">
        <f aca="false">IF(OR(N683="",O683=""),"",IF(N683&lt;=O683,"Yes","No"))</f>
        <v/>
      </c>
      <c r="Q683" s="0" t="str">
        <f aca="false">IF(A683="","",MID(IF(NOT(EXACT(TRIM(Raw_Export!C683),D683))," · property","")&amp;IF(NOT(EXACT(TRIM(Raw_Export!E683),E683))," · category","")&amp;IF(NOT(EXACT(TRIM(Raw_Export!F683),F683))," · priority","")&amp;IF(NOT(EXACT(TRIM(Raw_Export!G683),G683))," · vendor","")&amp;IF(NOT(EXACT(TRIM(Raw_Export!H683),H683))," · status","")&amp;IF(ISTEXT(Raw_Export!J683)," · cost was text",""),4,200))</f>
        <v/>
      </c>
      <c r="R683" s="0" t="str">
        <f aca="false">IF(A683="","",IF(OR(LEN(Q683)&gt;0,K683&lt;&gt;"",L683&lt;&gt;""),1,0))</f>
        <v/>
      </c>
    </row>
    <row r="684" customFormat="false" ht="15" hidden="false" customHeight="false" outlineLevel="0" collapsed="false">
      <c r="A684" s="0" t="str">
        <f aca="false">IF(Raw_Export!A684="","",Raw_Export!A684)</f>
        <v/>
      </c>
      <c r="B684" s="35" t="str">
        <f aca="false">IF(A684="","",Raw_Export!B684)</f>
        <v/>
      </c>
      <c r="C684" s="36" t="str">
        <f aca="false">IF(A684="","",DATE(YEAR(B684),MONTH(B684),1))</f>
        <v/>
      </c>
      <c r="D684" s="0" t="str">
        <f aca="false">IF(A684="","",IFERROR(INDEX(Cleanup_Rules!$B$6:$B$60,MATCH(TRIM(LOWER(Raw_Export!C684)),Cleanup_Rules!$A$6:$A$60,0)),"UNMAPPED"))</f>
        <v/>
      </c>
      <c r="E684" s="0" t="str">
        <f aca="false">IF(A684="","",IFERROR(INDEX(Cleanup_Rules!$E$6:$E$60,MATCH(TRIM(LOWER(Raw_Export!E684)),Cleanup_Rules!$D$6:$D$60,0)),"UNMAPPED"))</f>
        <v/>
      </c>
      <c r="F684" s="0" t="str">
        <f aca="false">IF(A684="","",IFERROR(INDEX(Cleanup_Rules!$H$6:$H$60,MATCH(TRIM(LOWER(Raw_Export!F684)),Cleanup_Rules!$G$6:$G$60,0)),"UNMAPPED"))</f>
        <v/>
      </c>
      <c r="G684" s="0" t="str">
        <f aca="false">IF(A684="","",IFERROR(INDEX(Cleanup_Rules!$K$6:$K$60,MATCH(TRIM(LOWER(Raw_Export!G684)),Cleanup_Rules!$J$6:$J$60,0)),"UNMAPPED"))</f>
        <v/>
      </c>
      <c r="H684" s="0" t="str">
        <f aca="false">IF(A684="","",IFERROR(INDEX(Cleanup_Rules!$N$6:$N$60,MATCH(TRIM(LOWER(Raw_Export!H684)),Cleanup_Rules!$M$6:$M$60,0)),"UNMAPPED"))</f>
        <v/>
      </c>
      <c r="I684" s="35" t="str">
        <f aca="false">IF(OR(A684="",Raw_Export!I684=""),"",Raw_Export!I684)</f>
        <v/>
      </c>
      <c r="J684" s="37" t="str">
        <f aca="false">IF(A684="","",IF(Raw_Export!J684="",0,IF(ISNUMBER(Raw_Export!J684),Raw_Export!J684,VALUE(SUBSTITUTE(SUBSTITUTE(Raw_Export!J684,"$",""),",","")))))</f>
        <v/>
      </c>
      <c r="K684" s="0" t="str">
        <f aca="false">IF(A684="","",IF(COUNTIF($A$6:A684,A684)&gt;1,"Duplicate",""))</f>
        <v/>
      </c>
      <c r="L684" s="0" t="str">
        <f aca="false">IF(A684="","",IF(AND(H684="Completed",I684=""),"No completion date",IF(AND(I684&lt;&gt;"",I684&lt;B684),"Completed before created","")))</f>
        <v/>
      </c>
      <c r="M684" s="0" t="str">
        <f aca="false">IF(A684="","",IF(K684="Duplicate","No","Yes"))</f>
        <v/>
      </c>
      <c r="N684" s="0" t="str">
        <f aca="false">IF(OR(A684="",H684&lt;&gt;"Completed",L684&lt;&gt;""),"",I684-B684)</f>
        <v/>
      </c>
      <c r="O684" s="0" t="str">
        <f aca="false">IF(A684="","",IFERROR(INDEX(Cleanup_Rules!$Q$6:$Q$8,MATCH(F684,Cleanup_Rules!$P$6:$P$8,0)),""))</f>
        <v/>
      </c>
      <c r="P684" s="0" t="str">
        <f aca="false">IF(OR(N684="",O684=""),"",IF(N684&lt;=O684,"Yes","No"))</f>
        <v/>
      </c>
      <c r="Q684" s="0" t="str">
        <f aca="false">IF(A684="","",MID(IF(NOT(EXACT(TRIM(Raw_Export!C684),D684))," · property","")&amp;IF(NOT(EXACT(TRIM(Raw_Export!E684),E684))," · category","")&amp;IF(NOT(EXACT(TRIM(Raw_Export!F684),F684))," · priority","")&amp;IF(NOT(EXACT(TRIM(Raw_Export!G684),G684))," · vendor","")&amp;IF(NOT(EXACT(TRIM(Raw_Export!H684),H684))," · status","")&amp;IF(ISTEXT(Raw_Export!J684)," · cost was text",""),4,200))</f>
        <v/>
      </c>
      <c r="R684" s="0" t="str">
        <f aca="false">IF(A684="","",IF(OR(LEN(Q684)&gt;0,K684&lt;&gt;"",L684&lt;&gt;""),1,0))</f>
        <v/>
      </c>
    </row>
    <row r="685" customFormat="false" ht="15" hidden="false" customHeight="false" outlineLevel="0" collapsed="false">
      <c r="A685" s="0" t="str">
        <f aca="false">IF(Raw_Export!A685="","",Raw_Export!A685)</f>
        <v/>
      </c>
      <c r="B685" s="35" t="str">
        <f aca="false">IF(A685="","",Raw_Export!B685)</f>
        <v/>
      </c>
      <c r="C685" s="36" t="str">
        <f aca="false">IF(A685="","",DATE(YEAR(B685),MONTH(B685),1))</f>
        <v/>
      </c>
      <c r="D685" s="0" t="str">
        <f aca="false">IF(A685="","",IFERROR(INDEX(Cleanup_Rules!$B$6:$B$60,MATCH(TRIM(LOWER(Raw_Export!C685)),Cleanup_Rules!$A$6:$A$60,0)),"UNMAPPED"))</f>
        <v/>
      </c>
      <c r="E685" s="0" t="str">
        <f aca="false">IF(A685="","",IFERROR(INDEX(Cleanup_Rules!$E$6:$E$60,MATCH(TRIM(LOWER(Raw_Export!E685)),Cleanup_Rules!$D$6:$D$60,0)),"UNMAPPED"))</f>
        <v/>
      </c>
      <c r="F685" s="0" t="str">
        <f aca="false">IF(A685="","",IFERROR(INDEX(Cleanup_Rules!$H$6:$H$60,MATCH(TRIM(LOWER(Raw_Export!F685)),Cleanup_Rules!$G$6:$G$60,0)),"UNMAPPED"))</f>
        <v/>
      </c>
      <c r="G685" s="0" t="str">
        <f aca="false">IF(A685="","",IFERROR(INDEX(Cleanup_Rules!$K$6:$K$60,MATCH(TRIM(LOWER(Raw_Export!G685)),Cleanup_Rules!$J$6:$J$60,0)),"UNMAPPED"))</f>
        <v/>
      </c>
      <c r="H685" s="0" t="str">
        <f aca="false">IF(A685="","",IFERROR(INDEX(Cleanup_Rules!$N$6:$N$60,MATCH(TRIM(LOWER(Raw_Export!H685)),Cleanup_Rules!$M$6:$M$60,0)),"UNMAPPED"))</f>
        <v/>
      </c>
      <c r="I685" s="35" t="str">
        <f aca="false">IF(OR(A685="",Raw_Export!I685=""),"",Raw_Export!I685)</f>
        <v/>
      </c>
      <c r="J685" s="37" t="str">
        <f aca="false">IF(A685="","",IF(Raw_Export!J685="",0,IF(ISNUMBER(Raw_Export!J685),Raw_Export!J685,VALUE(SUBSTITUTE(SUBSTITUTE(Raw_Export!J685,"$",""),",","")))))</f>
        <v/>
      </c>
      <c r="K685" s="0" t="str">
        <f aca="false">IF(A685="","",IF(COUNTIF($A$6:A685,A685)&gt;1,"Duplicate",""))</f>
        <v/>
      </c>
      <c r="L685" s="0" t="str">
        <f aca="false">IF(A685="","",IF(AND(H685="Completed",I685=""),"No completion date",IF(AND(I685&lt;&gt;"",I685&lt;B685),"Completed before created","")))</f>
        <v/>
      </c>
      <c r="M685" s="0" t="str">
        <f aca="false">IF(A685="","",IF(K685="Duplicate","No","Yes"))</f>
        <v/>
      </c>
      <c r="N685" s="0" t="str">
        <f aca="false">IF(OR(A685="",H685&lt;&gt;"Completed",L685&lt;&gt;""),"",I685-B685)</f>
        <v/>
      </c>
      <c r="O685" s="0" t="str">
        <f aca="false">IF(A685="","",IFERROR(INDEX(Cleanup_Rules!$Q$6:$Q$8,MATCH(F685,Cleanup_Rules!$P$6:$P$8,0)),""))</f>
        <v/>
      </c>
      <c r="P685" s="0" t="str">
        <f aca="false">IF(OR(N685="",O685=""),"",IF(N685&lt;=O685,"Yes","No"))</f>
        <v/>
      </c>
      <c r="Q685" s="0" t="str">
        <f aca="false">IF(A685="","",MID(IF(NOT(EXACT(TRIM(Raw_Export!C685),D685))," · property","")&amp;IF(NOT(EXACT(TRIM(Raw_Export!E685),E685))," · category","")&amp;IF(NOT(EXACT(TRIM(Raw_Export!F685),F685))," · priority","")&amp;IF(NOT(EXACT(TRIM(Raw_Export!G685),G685))," · vendor","")&amp;IF(NOT(EXACT(TRIM(Raw_Export!H685),H685))," · status","")&amp;IF(ISTEXT(Raw_Export!J685)," · cost was text",""),4,200))</f>
        <v/>
      </c>
      <c r="R685" s="0" t="str">
        <f aca="false">IF(A685="","",IF(OR(LEN(Q685)&gt;0,K685&lt;&gt;"",L685&lt;&gt;""),1,0))</f>
        <v/>
      </c>
    </row>
    <row r="686" customFormat="false" ht="15" hidden="false" customHeight="false" outlineLevel="0" collapsed="false">
      <c r="A686" s="0" t="str">
        <f aca="false">IF(Raw_Export!A686="","",Raw_Export!A686)</f>
        <v/>
      </c>
      <c r="B686" s="35" t="str">
        <f aca="false">IF(A686="","",Raw_Export!B686)</f>
        <v/>
      </c>
      <c r="C686" s="36" t="str">
        <f aca="false">IF(A686="","",DATE(YEAR(B686),MONTH(B686),1))</f>
        <v/>
      </c>
      <c r="D686" s="0" t="str">
        <f aca="false">IF(A686="","",IFERROR(INDEX(Cleanup_Rules!$B$6:$B$60,MATCH(TRIM(LOWER(Raw_Export!C686)),Cleanup_Rules!$A$6:$A$60,0)),"UNMAPPED"))</f>
        <v/>
      </c>
      <c r="E686" s="0" t="str">
        <f aca="false">IF(A686="","",IFERROR(INDEX(Cleanup_Rules!$E$6:$E$60,MATCH(TRIM(LOWER(Raw_Export!E686)),Cleanup_Rules!$D$6:$D$60,0)),"UNMAPPED"))</f>
        <v/>
      </c>
      <c r="F686" s="0" t="str">
        <f aca="false">IF(A686="","",IFERROR(INDEX(Cleanup_Rules!$H$6:$H$60,MATCH(TRIM(LOWER(Raw_Export!F686)),Cleanup_Rules!$G$6:$G$60,0)),"UNMAPPED"))</f>
        <v/>
      </c>
      <c r="G686" s="0" t="str">
        <f aca="false">IF(A686="","",IFERROR(INDEX(Cleanup_Rules!$K$6:$K$60,MATCH(TRIM(LOWER(Raw_Export!G686)),Cleanup_Rules!$J$6:$J$60,0)),"UNMAPPED"))</f>
        <v/>
      </c>
      <c r="H686" s="0" t="str">
        <f aca="false">IF(A686="","",IFERROR(INDEX(Cleanup_Rules!$N$6:$N$60,MATCH(TRIM(LOWER(Raw_Export!H686)),Cleanup_Rules!$M$6:$M$60,0)),"UNMAPPED"))</f>
        <v/>
      </c>
      <c r="I686" s="35" t="str">
        <f aca="false">IF(OR(A686="",Raw_Export!I686=""),"",Raw_Export!I686)</f>
        <v/>
      </c>
      <c r="J686" s="37" t="str">
        <f aca="false">IF(A686="","",IF(Raw_Export!J686="",0,IF(ISNUMBER(Raw_Export!J686),Raw_Export!J686,VALUE(SUBSTITUTE(SUBSTITUTE(Raw_Export!J686,"$",""),",","")))))</f>
        <v/>
      </c>
      <c r="K686" s="0" t="str">
        <f aca="false">IF(A686="","",IF(COUNTIF($A$6:A686,A686)&gt;1,"Duplicate",""))</f>
        <v/>
      </c>
      <c r="L686" s="0" t="str">
        <f aca="false">IF(A686="","",IF(AND(H686="Completed",I686=""),"No completion date",IF(AND(I686&lt;&gt;"",I686&lt;B686),"Completed before created","")))</f>
        <v/>
      </c>
      <c r="M686" s="0" t="str">
        <f aca="false">IF(A686="","",IF(K686="Duplicate","No","Yes"))</f>
        <v/>
      </c>
      <c r="N686" s="0" t="str">
        <f aca="false">IF(OR(A686="",H686&lt;&gt;"Completed",L686&lt;&gt;""),"",I686-B686)</f>
        <v/>
      </c>
      <c r="O686" s="0" t="str">
        <f aca="false">IF(A686="","",IFERROR(INDEX(Cleanup_Rules!$Q$6:$Q$8,MATCH(F686,Cleanup_Rules!$P$6:$P$8,0)),""))</f>
        <v/>
      </c>
      <c r="P686" s="0" t="str">
        <f aca="false">IF(OR(N686="",O686=""),"",IF(N686&lt;=O686,"Yes","No"))</f>
        <v/>
      </c>
      <c r="Q686" s="0" t="str">
        <f aca="false">IF(A686="","",MID(IF(NOT(EXACT(TRIM(Raw_Export!C686),D686))," · property","")&amp;IF(NOT(EXACT(TRIM(Raw_Export!E686),E686))," · category","")&amp;IF(NOT(EXACT(TRIM(Raw_Export!F686),F686))," · priority","")&amp;IF(NOT(EXACT(TRIM(Raw_Export!G686),G686))," · vendor","")&amp;IF(NOT(EXACT(TRIM(Raw_Export!H686),H686))," · status","")&amp;IF(ISTEXT(Raw_Export!J686)," · cost was text",""),4,200))</f>
        <v/>
      </c>
      <c r="R686" s="0" t="str">
        <f aca="false">IF(A686="","",IF(OR(LEN(Q686)&gt;0,K686&lt;&gt;"",L686&lt;&gt;""),1,0))</f>
        <v/>
      </c>
    </row>
    <row r="687" customFormat="false" ht="15" hidden="false" customHeight="false" outlineLevel="0" collapsed="false">
      <c r="A687" s="0" t="str">
        <f aca="false">IF(Raw_Export!A687="","",Raw_Export!A687)</f>
        <v/>
      </c>
      <c r="B687" s="35" t="str">
        <f aca="false">IF(A687="","",Raw_Export!B687)</f>
        <v/>
      </c>
      <c r="C687" s="36" t="str">
        <f aca="false">IF(A687="","",DATE(YEAR(B687),MONTH(B687),1))</f>
        <v/>
      </c>
      <c r="D687" s="0" t="str">
        <f aca="false">IF(A687="","",IFERROR(INDEX(Cleanup_Rules!$B$6:$B$60,MATCH(TRIM(LOWER(Raw_Export!C687)),Cleanup_Rules!$A$6:$A$60,0)),"UNMAPPED"))</f>
        <v/>
      </c>
      <c r="E687" s="0" t="str">
        <f aca="false">IF(A687="","",IFERROR(INDEX(Cleanup_Rules!$E$6:$E$60,MATCH(TRIM(LOWER(Raw_Export!E687)),Cleanup_Rules!$D$6:$D$60,0)),"UNMAPPED"))</f>
        <v/>
      </c>
      <c r="F687" s="0" t="str">
        <f aca="false">IF(A687="","",IFERROR(INDEX(Cleanup_Rules!$H$6:$H$60,MATCH(TRIM(LOWER(Raw_Export!F687)),Cleanup_Rules!$G$6:$G$60,0)),"UNMAPPED"))</f>
        <v/>
      </c>
      <c r="G687" s="0" t="str">
        <f aca="false">IF(A687="","",IFERROR(INDEX(Cleanup_Rules!$K$6:$K$60,MATCH(TRIM(LOWER(Raw_Export!G687)),Cleanup_Rules!$J$6:$J$60,0)),"UNMAPPED"))</f>
        <v/>
      </c>
      <c r="H687" s="0" t="str">
        <f aca="false">IF(A687="","",IFERROR(INDEX(Cleanup_Rules!$N$6:$N$60,MATCH(TRIM(LOWER(Raw_Export!H687)),Cleanup_Rules!$M$6:$M$60,0)),"UNMAPPED"))</f>
        <v/>
      </c>
      <c r="I687" s="35" t="str">
        <f aca="false">IF(OR(A687="",Raw_Export!I687=""),"",Raw_Export!I687)</f>
        <v/>
      </c>
      <c r="J687" s="37" t="str">
        <f aca="false">IF(A687="","",IF(Raw_Export!J687="",0,IF(ISNUMBER(Raw_Export!J687),Raw_Export!J687,VALUE(SUBSTITUTE(SUBSTITUTE(Raw_Export!J687,"$",""),",","")))))</f>
        <v/>
      </c>
      <c r="K687" s="0" t="str">
        <f aca="false">IF(A687="","",IF(COUNTIF($A$6:A687,A687)&gt;1,"Duplicate",""))</f>
        <v/>
      </c>
      <c r="L687" s="0" t="str">
        <f aca="false">IF(A687="","",IF(AND(H687="Completed",I687=""),"No completion date",IF(AND(I687&lt;&gt;"",I687&lt;B687),"Completed before created","")))</f>
        <v/>
      </c>
      <c r="M687" s="0" t="str">
        <f aca="false">IF(A687="","",IF(K687="Duplicate","No","Yes"))</f>
        <v/>
      </c>
      <c r="N687" s="0" t="str">
        <f aca="false">IF(OR(A687="",H687&lt;&gt;"Completed",L687&lt;&gt;""),"",I687-B687)</f>
        <v/>
      </c>
      <c r="O687" s="0" t="str">
        <f aca="false">IF(A687="","",IFERROR(INDEX(Cleanup_Rules!$Q$6:$Q$8,MATCH(F687,Cleanup_Rules!$P$6:$P$8,0)),""))</f>
        <v/>
      </c>
      <c r="P687" s="0" t="str">
        <f aca="false">IF(OR(N687="",O687=""),"",IF(N687&lt;=O687,"Yes","No"))</f>
        <v/>
      </c>
      <c r="Q687" s="0" t="str">
        <f aca="false">IF(A687="","",MID(IF(NOT(EXACT(TRIM(Raw_Export!C687),D687))," · property","")&amp;IF(NOT(EXACT(TRIM(Raw_Export!E687),E687))," · category","")&amp;IF(NOT(EXACT(TRIM(Raw_Export!F687),F687))," · priority","")&amp;IF(NOT(EXACT(TRIM(Raw_Export!G687),G687))," · vendor","")&amp;IF(NOT(EXACT(TRIM(Raw_Export!H687),H687))," · status","")&amp;IF(ISTEXT(Raw_Export!J687)," · cost was text",""),4,200))</f>
        <v/>
      </c>
      <c r="R687" s="0" t="str">
        <f aca="false">IF(A687="","",IF(OR(LEN(Q687)&gt;0,K687&lt;&gt;"",L687&lt;&gt;""),1,0))</f>
        <v/>
      </c>
    </row>
    <row r="688" customFormat="false" ht="15" hidden="false" customHeight="false" outlineLevel="0" collapsed="false">
      <c r="A688" s="0" t="str">
        <f aca="false">IF(Raw_Export!A688="","",Raw_Export!A688)</f>
        <v/>
      </c>
      <c r="B688" s="35" t="str">
        <f aca="false">IF(A688="","",Raw_Export!B688)</f>
        <v/>
      </c>
      <c r="C688" s="36" t="str">
        <f aca="false">IF(A688="","",DATE(YEAR(B688),MONTH(B688),1))</f>
        <v/>
      </c>
      <c r="D688" s="0" t="str">
        <f aca="false">IF(A688="","",IFERROR(INDEX(Cleanup_Rules!$B$6:$B$60,MATCH(TRIM(LOWER(Raw_Export!C688)),Cleanup_Rules!$A$6:$A$60,0)),"UNMAPPED"))</f>
        <v/>
      </c>
      <c r="E688" s="0" t="str">
        <f aca="false">IF(A688="","",IFERROR(INDEX(Cleanup_Rules!$E$6:$E$60,MATCH(TRIM(LOWER(Raw_Export!E688)),Cleanup_Rules!$D$6:$D$60,0)),"UNMAPPED"))</f>
        <v/>
      </c>
      <c r="F688" s="0" t="str">
        <f aca="false">IF(A688="","",IFERROR(INDEX(Cleanup_Rules!$H$6:$H$60,MATCH(TRIM(LOWER(Raw_Export!F688)),Cleanup_Rules!$G$6:$G$60,0)),"UNMAPPED"))</f>
        <v/>
      </c>
      <c r="G688" s="0" t="str">
        <f aca="false">IF(A688="","",IFERROR(INDEX(Cleanup_Rules!$K$6:$K$60,MATCH(TRIM(LOWER(Raw_Export!G688)),Cleanup_Rules!$J$6:$J$60,0)),"UNMAPPED"))</f>
        <v/>
      </c>
      <c r="H688" s="0" t="str">
        <f aca="false">IF(A688="","",IFERROR(INDEX(Cleanup_Rules!$N$6:$N$60,MATCH(TRIM(LOWER(Raw_Export!H688)),Cleanup_Rules!$M$6:$M$60,0)),"UNMAPPED"))</f>
        <v/>
      </c>
      <c r="I688" s="35" t="str">
        <f aca="false">IF(OR(A688="",Raw_Export!I688=""),"",Raw_Export!I688)</f>
        <v/>
      </c>
      <c r="J688" s="37" t="str">
        <f aca="false">IF(A688="","",IF(Raw_Export!J688="",0,IF(ISNUMBER(Raw_Export!J688),Raw_Export!J688,VALUE(SUBSTITUTE(SUBSTITUTE(Raw_Export!J688,"$",""),",","")))))</f>
        <v/>
      </c>
      <c r="K688" s="0" t="str">
        <f aca="false">IF(A688="","",IF(COUNTIF($A$6:A688,A688)&gt;1,"Duplicate",""))</f>
        <v/>
      </c>
      <c r="L688" s="0" t="str">
        <f aca="false">IF(A688="","",IF(AND(H688="Completed",I688=""),"No completion date",IF(AND(I688&lt;&gt;"",I688&lt;B688),"Completed before created","")))</f>
        <v/>
      </c>
      <c r="M688" s="0" t="str">
        <f aca="false">IF(A688="","",IF(K688="Duplicate","No","Yes"))</f>
        <v/>
      </c>
      <c r="N688" s="0" t="str">
        <f aca="false">IF(OR(A688="",H688&lt;&gt;"Completed",L688&lt;&gt;""),"",I688-B688)</f>
        <v/>
      </c>
      <c r="O688" s="0" t="str">
        <f aca="false">IF(A688="","",IFERROR(INDEX(Cleanup_Rules!$Q$6:$Q$8,MATCH(F688,Cleanup_Rules!$P$6:$P$8,0)),""))</f>
        <v/>
      </c>
      <c r="P688" s="0" t="str">
        <f aca="false">IF(OR(N688="",O688=""),"",IF(N688&lt;=O688,"Yes","No"))</f>
        <v/>
      </c>
      <c r="Q688" s="0" t="str">
        <f aca="false">IF(A688="","",MID(IF(NOT(EXACT(TRIM(Raw_Export!C688),D688))," · property","")&amp;IF(NOT(EXACT(TRIM(Raw_Export!E688),E688))," · category","")&amp;IF(NOT(EXACT(TRIM(Raw_Export!F688),F688))," · priority","")&amp;IF(NOT(EXACT(TRIM(Raw_Export!G688),G688))," · vendor","")&amp;IF(NOT(EXACT(TRIM(Raw_Export!H688),H688))," · status","")&amp;IF(ISTEXT(Raw_Export!J688)," · cost was text",""),4,200))</f>
        <v/>
      </c>
      <c r="R688" s="0" t="str">
        <f aca="false">IF(A688="","",IF(OR(LEN(Q688)&gt;0,K688&lt;&gt;"",L688&lt;&gt;""),1,0))</f>
        <v/>
      </c>
    </row>
    <row r="689" customFormat="false" ht="15" hidden="false" customHeight="false" outlineLevel="0" collapsed="false">
      <c r="A689" s="0" t="str">
        <f aca="false">IF(Raw_Export!A689="","",Raw_Export!A689)</f>
        <v/>
      </c>
      <c r="B689" s="35" t="str">
        <f aca="false">IF(A689="","",Raw_Export!B689)</f>
        <v/>
      </c>
      <c r="C689" s="36" t="str">
        <f aca="false">IF(A689="","",DATE(YEAR(B689),MONTH(B689),1))</f>
        <v/>
      </c>
      <c r="D689" s="0" t="str">
        <f aca="false">IF(A689="","",IFERROR(INDEX(Cleanup_Rules!$B$6:$B$60,MATCH(TRIM(LOWER(Raw_Export!C689)),Cleanup_Rules!$A$6:$A$60,0)),"UNMAPPED"))</f>
        <v/>
      </c>
      <c r="E689" s="0" t="str">
        <f aca="false">IF(A689="","",IFERROR(INDEX(Cleanup_Rules!$E$6:$E$60,MATCH(TRIM(LOWER(Raw_Export!E689)),Cleanup_Rules!$D$6:$D$60,0)),"UNMAPPED"))</f>
        <v/>
      </c>
      <c r="F689" s="0" t="str">
        <f aca="false">IF(A689="","",IFERROR(INDEX(Cleanup_Rules!$H$6:$H$60,MATCH(TRIM(LOWER(Raw_Export!F689)),Cleanup_Rules!$G$6:$G$60,0)),"UNMAPPED"))</f>
        <v/>
      </c>
      <c r="G689" s="0" t="str">
        <f aca="false">IF(A689="","",IFERROR(INDEX(Cleanup_Rules!$K$6:$K$60,MATCH(TRIM(LOWER(Raw_Export!G689)),Cleanup_Rules!$J$6:$J$60,0)),"UNMAPPED"))</f>
        <v/>
      </c>
      <c r="H689" s="0" t="str">
        <f aca="false">IF(A689="","",IFERROR(INDEX(Cleanup_Rules!$N$6:$N$60,MATCH(TRIM(LOWER(Raw_Export!H689)),Cleanup_Rules!$M$6:$M$60,0)),"UNMAPPED"))</f>
        <v/>
      </c>
      <c r="I689" s="35" t="str">
        <f aca="false">IF(OR(A689="",Raw_Export!I689=""),"",Raw_Export!I689)</f>
        <v/>
      </c>
      <c r="J689" s="37" t="str">
        <f aca="false">IF(A689="","",IF(Raw_Export!J689="",0,IF(ISNUMBER(Raw_Export!J689),Raw_Export!J689,VALUE(SUBSTITUTE(SUBSTITUTE(Raw_Export!J689,"$",""),",","")))))</f>
        <v/>
      </c>
      <c r="K689" s="0" t="str">
        <f aca="false">IF(A689="","",IF(COUNTIF($A$6:A689,A689)&gt;1,"Duplicate",""))</f>
        <v/>
      </c>
      <c r="L689" s="0" t="str">
        <f aca="false">IF(A689="","",IF(AND(H689="Completed",I689=""),"No completion date",IF(AND(I689&lt;&gt;"",I689&lt;B689),"Completed before created","")))</f>
        <v/>
      </c>
      <c r="M689" s="0" t="str">
        <f aca="false">IF(A689="","",IF(K689="Duplicate","No","Yes"))</f>
        <v/>
      </c>
      <c r="N689" s="0" t="str">
        <f aca="false">IF(OR(A689="",H689&lt;&gt;"Completed",L689&lt;&gt;""),"",I689-B689)</f>
        <v/>
      </c>
      <c r="O689" s="0" t="str">
        <f aca="false">IF(A689="","",IFERROR(INDEX(Cleanup_Rules!$Q$6:$Q$8,MATCH(F689,Cleanup_Rules!$P$6:$P$8,0)),""))</f>
        <v/>
      </c>
      <c r="P689" s="0" t="str">
        <f aca="false">IF(OR(N689="",O689=""),"",IF(N689&lt;=O689,"Yes","No"))</f>
        <v/>
      </c>
      <c r="Q689" s="0" t="str">
        <f aca="false">IF(A689="","",MID(IF(NOT(EXACT(TRIM(Raw_Export!C689),D689))," · property","")&amp;IF(NOT(EXACT(TRIM(Raw_Export!E689),E689))," · category","")&amp;IF(NOT(EXACT(TRIM(Raw_Export!F689),F689))," · priority","")&amp;IF(NOT(EXACT(TRIM(Raw_Export!G689),G689))," · vendor","")&amp;IF(NOT(EXACT(TRIM(Raw_Export!H689),H689))," · status","")&amp;IF(ISTEXT(Raw_Export!J689)," · cost was text",""),4,200))</f>
        <v/>
      </c>
      <c r="R689" s="0" t="str">
        <f aca="false">IF(A689="","",IF(OR(LEN(Q689)&gt;0,K689&lt;&gt;"",L689&lt;&gt;""),1,0))</f>
        <v/>
      </c>
    </row>
    <row r="690" customFormat="false" ht="15" hidden="false" customHeight="false" outlineLevel="0" collapsed="false">
      <c r="A690" s="0" t="str">
        <f aca="false">IF(Raw_Export!A690="","",Raw_Export!A690)</f>
        <v/>
      </c>
      <c r="B690" s="35" t="str">
        <f aca="false">IF(A690="","",Raw_Export!B690)</f>
        <v/>
      </c>
      <c r="C690" s="36" t="str">
        <f aca="false">IF(A690="","",DATE(YEAR(B690),MONTH(B690),1))</f>
        <v/>
      </c>
      <c r="D690" s="0" t="str">
        <f aca="false">IF(A690="","",IFERROR(INDEX(Cleanup_Rules!$B$6:$B$60,MATCH(TRIM(LOWER(Raw_Export!C690)),Cleanup_Rules!$A$6:$A$60,0)),"UNMAPPED"))</f>
        <v/>
      </c>
      <c r="E690" s="0" t="str">
        <f aca="false">IF(A690="","",IFERROR(INDEX(Cleanup_Rules!$E$6:$E$60,MATCH(TRIM(LOWER(Raw_Export!E690)),Cleanup_Rules!$D$6:$D$60,0)),"UNMAPPED"))</f>
        <v/>
      </c>
      <c r="F690" s="0" t="str">
        <f aca="false">IF(A690="","",IFERROR(INDEX(Cleanup_Rules!$H$6:$H$60,MATCH(TRIM(LOWER(Raw_Export!F690)),Cleanup_Rules!$G$6:$G$60,0)),"UNMAPPED"))</f>
        <v/>
      </c>
      <c r="G690" s="0" t="str">
        <f aca="false">IF(A690="","",IFERROR(INDEX(Cleanup_Rules!$K$6:$K$60,MATCH(TRIM(LOWER(Raw_Export!G690)),Cleanup_Rules!$J$6:$J$60,0)),"UNMAPPED"))</f>
        <v/>
      </c>
      <c r="H690" s="0" t="str">
        <f aca="false">IF(A690="","",IFERROR(INDEX(Cleanup_Rules!$N$6:$N$60,MATCH(TRIM(LOWER(Raw_Export!H690)),Cleanup_Rules!$M$6:$M$60,0)),"UNMAPPED"))</f>
        <v/>
      </c>
      <c r="I690" s="35" t="str">
        <f aca="false">IF(OR(A690="",Raw_Export!I690=""),"",Raw_Export!I690)</f>
        <v/>
      </c>
      <c r="J690" s="37" t="str">
        <f aca="false">IF(A690="","",IF(Raw_Export!J690="",0,IF(ISNUMBER(Raw_Export!J690),Raw_Export!J690,VALUE(SUBSTITUTE(SUBSTITUTE(Raw_Export!J690,"$",""),",","")))))</f>
        <v/>
      </c>
      <c r="K690" s="0" t="str">
        <f aca="false">IF(A690="","",IF(COUNTIF($A$6:A690,A690)&gt;1,"Duplicate",""))</f>
        <v/>
      </c>
      <c r="L690" s="0" t="str">
        <f aca="false">IF(A690="","",IF(AND(H690="Completed",I690=""),"No completion date",IF(AND(I690&lt;&gt;"",I690&lt;B690),"Completed before created","")))</f>
        <v/>
      </c>
      <c r="M690" s="0" t="str">
        <f aca="false">IF(A690="","",IF(K690="Duplicate","No","Yes"))</f>
        <v/>
      </c>
      <c r="N690" s="0" t="str">
        <f aca="false">IF(OR(A690="",H690&lt;&gt;"Completed",L690&lt;&gt;""),"",I690-B690)</f>
        <v/>
      </c>
      <c r="O690" s="0" t="str">
        <f aca="false">IF(A690="","",IFERROR(INDEX(Cleanup_Rules!$Q$6:$Q$8,MATCH(F690,Cleanup_Rules!$P$6:$P$8,0)),""))</f>
        <v/>
      </c>
      <c r="P690" s="0" t="str">
        <f aca="false">IF(OR(N690="",O690=""),"",IF(N690&lt;=O690,"Yes","No"))</f>
        <v/>
      </c>
      <c r="Q690" s="0" t="str">
        <f aca="false">IF(A690="","",MID(IF(NOT(EXACT(TRIM(Raw_Export!C690),D690))," · property","")&amp;IF(NOT(EXACT(TRIM(Raw_Export!E690),E690))," · category","")&amp;IF(NOT(EXACT(TRIM(Raw_Export!F690),F690))," · priority","")&amp;IF(NOT(EXACT(TRIM(Raw_Export!G690),G690))," · vendor","")&amp;IF(NOT(EXACT(TRIM(Raw_Export!H690),H690))," · status","")&amp;IF(ISTEXT(Raw_Export!J690)," · cost was text",""),4,200))</f>
        <v/>
      </c>
      <c r="R690" s="0" t="str">
        <f aca="false">IF(A690="","",IF(OR(LEN(Q690)&gt;0,K690&lt;&gt;"",L690&lt;&gt;""),1,0))</f>
        <v/>
      </c>
    </row>
    <row r="691" customFormat="false" ht="15" hidden="false" customHeight="false" outlineLevel="0" collapsed="false">
      <c r="A691" s="0" t="str">
        <f aca="false">IF(Raw_Export!A691="","",Raw_Export!A691)</f>
        <v/>
      </c>
      <c r="B691" s="35" t="str">
        <f aca="false">IF(A691="","",Raw_Export!B691)</f>
        <v/>
      </c>
      <c r="C691" s="36" t="str">
        <f aca="false">IF(A691="","",DATE(YEAR(B691),MONTH(B691),1))</f>
        <v/>
      </c>
      <c r="D691" s="0" t="str">
        <f aca="false">IF(A691="","",IFERROR(INDEX(Cleanup_Rules!$B$6:$B$60,MATCH(TRIM(LOWER(Raw_Export!C691)),Cleanup_Rules!$A$6:$A$60,0)),"UNMAPPED"))</f>
        <v/>
      </c>
      <c r="E691" s="0" t="str">
        <f aca="false">IF(A691="","",IFERROR(INDEX(Cleanup_Rules!$E$6:$E$60,MATCH(TRIM(LOWER(Raw_Export!E691)),Cleanup_Rules!$D$6:$D$60,0)),"UNMAPPED"))</f>
        <v/>
      </c>
      <c r="F691" s="0" t="str">
        <f aca="false">IF(A691="","",IFERROR(INDEX(Cleanup_Rules!$H$6:$H$60,MATCH(TRIM(LOWER(Raw_Export!F691)),Cleanup_Rules!$G$6:$G$60,0)),"UNMAPPED"))</f>
        <v/>
      </c>
      <c r="G691" s="0" t="str">
        <f aca="false">IF(A691="","",IFERROR(INDEX(Cleanup_Rules!$K$6:$K$60,MATCH(TRIM(LOWER(Raw_Export!G691)),Cleanup_Rules!$J$6:$J$60,0)),"UNMAPPED"))</f>
        <v/>
      </c>
      <c r="H691" s="0" t="str">
        <f aca="false">IF(A691="","",IFERROR(INDEX(Cleanup_Rules!$N$6:$N$60,MATCH(TRIM(LOWER(Raw_Export!H691)),Cleanup_Rules!$M$6:$M$60,0)),"UNMAPPED"))</f>
        <v/>
      </c>
      <c r="I691" s="35" t="str">
        <f aca="false">IF(OR(A691="",Raw_Export!I691=""),"",Raw_Export!I691)</f>
        <v/>
      </c>
      <c r="J691" s="37" t="str">
        <f aca="false">IF(A691="","",IF(Raw_Export!J691="",0,IF(ISNUMBER(Raw_Export!J691),Raw_Export!J691,VALUE(SUBSTITUTE(SUBSTITUTE(Raw_Export!J691,"$",""),",","")))))</f>
        <v/>
      </c>
      <c r="K691" s="0" t="str">
        <f aca="false">IF(A691="","",IF(COUNTIF($A$6:A691,A691)&gt;1,"Duplicate",""))</f>
        <v/>
      </c>
      <c r="L691" s="0" t="str">
        <f aca="false">IF(A691="","",IF(AND(H691="Completed",I691=""),"No completion date",IF(AND(I691&lt;&gt;"",I691&lt;B691),"Completed before created","")))</f>
        <v/>
      </c>
      <c r="M691" s="0" t="str">
        <f aca="false">IF(A691="","",IF(K691="Duplicate","No","Yes"))</f>
        <v/>
      </c>
      <c r="N691" s="0" t="str">
        <f aca="false">IF(OR(A691="",H691&lt;&gt;"Completed",L691&lt;&gt;""),"",I691-B691)</f>
        <v/>
      </c>
      <c r="O691" s="0" t="str">
        <f aca="false">IF(A691="","",IFERROR(INDEX(Cleanup_Rules!$Q$6:$Q$8,MATCH(F691,Cleanup_Rules!$P$6:$P$8,0)),""))</f>
        <v/>
      </c>
      <c r="P691" s="0" t="str">
        <f aca="false">IF(OR(N691="",O691=""),"",IF(N691&lt;=O691,"Yes","No"))</f>
        <v/>
      </c>
      <c r="Q691" s="0" t="str">
        <f aca="false">IF(A691="","",MID(IF(NOT(EXACT(TRIM(Raw_Export!C691),D691))," · property","")&amp;IF(NOT(EXACT(TRIM(Raw_Export!E691),E691))," · category","")&amp;IF(NOT(EXACT(TRIM(Raw_Export!F691),F691))," · priority","")&amp;IF(NOT(EXACT(TRIM(Raw_Export!G691),G691))," · vendor","")&amp;IF(NOT(EXACT(TRIM(Raw_Export!H691),H691))," · status","")&amp;IF(ISTEXT(Raw_Export!J691)," · cost was text",""),4,200))</f>
        <v/>
      </c>
      <c r="R691" s="0" t="str">
        <f aca="false">IF(A691="","",IF(OR(LEN(Q691)&gt;0,K691&lt;&gt;"",L691&lt;&gt;""),1,0))</f>
        <v/>
      </c>
    </row>
    <row r="692" customFormat="false" ht="15" hidden="false" customHeight="false" outlineLevel="0" collapsed="false">
      <c r="A692" s="0" t="str">
        <f aca="false">IF(Raw_Export!A692="","",Raw_Export!A692)</f>
        <v/>
      </c>
      <c r="B692" s="35" t="str">
        <f aca="false">IF(A692="","",Raw_Export!B692)</f>
        <v/>
      </c>
      <c r="C692" s="36" t="str">
        <f aca="false">IF(A692="","",DATE(YEAR(B692),MONTH(B692),1))</f>
        <v/>
      </c>
      <c r="D692" s="0" t="str">
        <f aca="false">IF(A692="","",IFERROR(INDEX(Cleanup_Rules!$B$6:$B$60,MATCH(TRIM(LOWER(Raw_Export!C692)),Cleanup_Rules!$A$6:$A$60,0)),"UNMAPPED"))</f>
        <v/>
      </c>
      <c r="E692" s="0" t="str">
        <f aca="false">IF(A692="","",IFERROR(INDEX(Cleanup_Rules!$E$6:$E$60,MATCH(TRIM(LOWER(Raw_Export!E692)),Cleanup_Rules!$D$6:$D$60,0)),"UNMAPPED"))</f>
        <v/>
      </c>
      <c r="F692" s="0" t="str">
        <f aca="false">IF(A692="","",IFERROR(INDEX(Cleanup_Rules!$H$6:$H$60,MATCH(TRIM(LOWER(Raw_Export!F692)),Cleanup_Rules!$G$6:$G$60,0)),"UNMAPPED"))</f>
        <v/>
      </c>
      <c r="G692" s="0" t="str">
        <f aca="false">IF(A692="","",IFERROR(INDEX(Cleanup_Rules!$K$6:$K$60,MATCH(TRIM(LOWER(Raw_Export!G692)),Cleanup_Rules!$J$6:$J$60,0)),"UNMAPPED"))</f>
        <v/>
      </c>
      <c r="H692" s="0" t="str">
        <f aca="false">IF(A692="","",IFERROR(INDEX(Cleanup_Rules!$N$6:$N$60,MATCH(TRIM(LOWER(Raw_Export!H692)),Cleanup_Rules!$M$6:$M$60,0)),"UNMAPPED"))</f>
        <v/>
      </c>
      <c r="I692" s="35" t="str">
        <f aca="false">IF(OR(A692="",Raw_Export!I692=""),"",Raw_Export!I692)</f>
        <v/>
      </c>
      <c r="J692" s="37" t="str">
        <f aca="false">IF(A692="","",IF(Raw_Export!J692="",0,IF(ISNUMBER(Raw_Export!J692),Raw_Export!J692,VALUE(SUBSTITUTE(SUBSTITUTE(Raw_Export!J692,"$",""),",","")))))</f>
        <v/>
      </c>
      <c r="K692" s="0" t="str">
        <f aca="false">IF(A692="","",IF(COUNTIF($A$6:A692,A692)&gt;1,"Duplicate",""))</f>
        <v/>
      </c>
      <c r="L692" s="0" t="str">
        <f aca="false">IF(A692="","",IF(AND(H692="Completed",I692=""),"No completion date",IF(AND(I692&lt;&gt;"",I692&lt;B692),"Completed before created","")))</f>
        <v/>
      </c>
      <c r="M692" s="0" t="str">
        <f aca="false">IF(A692="","",IF(K692="Duplicate","No","Yes"))</f>
        <v/>
      </c>
      <c r="N692" s="0" t="str">
        <f aca="false">IF(OR(A692="",H692&lt;&gt;"Completed",L692&lt;&gt;""),"",I692-B692)</f>
        <v/>
      </c>
      <c r="O692" s="0" t="str">
        <f aca="false">IF(A692="","",IFERROR(INDEX(Cleanup_Rules!$Q$6:$Q$8,MATCH(F692,Cleanup_Rules!$P$6:$P$8,0)),""))</f>
        <v/>
      </c>
      <c r="P692" s="0" t="str">
        <f aca="false">IF(OR(N692="",O692=""),"",IF(N692&lt;=O692,"Yes","No"))</f>
        <v/>
      </c>
      <c r="Q692" s="0" t="str">
        <f aca="false">IF(A692="","",MID(IF(NOT(EXACT(TRIM(Raw_Export!C692),D692))," · property","")&amp;IF(NOT(EXACT(TRIM(Raw_Export!E692),E692))," · category","")&amp;IF(NOT(EXACT(TRIM(Raw_Export!F692),F692))," · priority","")&amp;IF(NOT(EXACT(TRIM(Raw_Export!G692),G692))," · vendor","")&amp;IF(NOT(EXACT(TRIM(Raw_Export!H692),H692))," · status","")&amp;IF(ISTEXT(Raw_Export!J692)," · cost was text",""),4,200))</f>
        <v/>
      </c>
      <c r="R692" s="0" t="str">
        <f aca="false">IF(A692="","",IF(OR(LEN(Q692)&gt;0,K692&lt;&gt;"",L692&lt;&gt;""),1,0))</f>
        <v/>
      </c>
    </row>
    <row r="693" customFormat="false" ht="15" hidden="false" customHeight="false" outlineLevel="0" collapsed="false">
      <c r="A693" s="0" t="str">
        <f aca="false">IF(Raw_Export!A693="","",Raw_Export!A693)</f>
        <v/>
      </c>
      <c r="B693" s="35" t="str">
        <f aca="false">IF(A693="","",Raw_Export!B693)</f>
        <v/>
      </c>
      <c r="C693" s="36" t="str">
        <f aca="false">IF(A693="","",DATE(YEAR(B693),MONTH(B693),1))</f>
        <v/>
      </c>
      <c r="D693" s="0" t="str">
        <f aca="false">IF(A693="","",IFERROR(INDEX(Cleanup_Rules!$B$6:$B$60,MATCH(TRIM(LOWER(Raw_Export!C693)),Cleanup_Rules!$A$6:$A$60,0)),"UNMAPPED"))</f>
        <v/>
      </c>
      <c r="E693" s="0" t="str">
        <f aca="false">IF(A693="","",IFERROR(INDEX(Cleanup_Rules!$E$6:$E$60,MATCH(TRIM(LOWER(Raw_Export!E693)),Cleanup_Rules!$D$6:$D$60,0)),"UNMAPPED"))</f>
        <v/>
      </c>
      <c r="F693" s="0" t="str">
        <f aca="false">IF(A693="","",IFERROR(INDEX(Cleanup_Rules!$H$6:$H$60,MATCH(TRIM(LOWER(Raw_Export!F693)),Cleanup_Rules!$G$6:$G$60,0)),"UNMAPPED"))</f>
        <v/>
      </c>
      <c r="G693" s="0" t="str">
        <f aca="false">IF(A693="","",IFERROR(INDEX(Cleanup_Rules!$K$6:$K$60,MATCH(TRIM(LOWER(Raw_Export!G693)),Cleanup_Rules!$J$6:$J$60,0)),"UNMAPPED"))</f>
        <v/>
      </c>
      <c r="H693" s="0" t="str">
        <f aca="false">IF(A693="","",IFERROR(INDEX(Cleanup_Rules!$N$6:$N$60,MATCH(TRIM(LOWER(Raw_Export!H693)),Cleanup_Rules!$M$6:$M$60,0)),"UNMAPPED"))</f>
        <v/>
      </c>
      <c r="I693" s="35" t="str">
        <f aca="false">IF(OR(A693="",Raw_Export!I693=""),"",Raw_Export!I693)</f>
        <v/>
      </c>
      <c r="J693" s="37" t="str">
        <f aca="false">IF(A693="","",IF(Raw_Export!J693="",0,IF(ISNUMBER(Raw_Export!J693),Raw_Export!J693,VALUE(SUBSTITUTE(SUBSTITUTE(Raw_Export!J693,"$",""),",","")))))</f>
        <v/>
      </c>
      <c r="K693" s="0" t="str">
        <f aca="false">IF(A693="","",IF(COUNTIF($A$6:A693,A693)&gt;1,"Duplicate",""))</f>
        <v/>
      </c>
      <c r="L693" s="0" t="str">
        <f aca="false">IF(A693="","",IF(AND(H693="Completed",I693=""),"No completion date",IF(AND(I693&lt;&gt;"",I693&lt;B693),"Completed before created","")))</f>
        <v/>
      </c>
      <c r="M693" s="0" t="str">
        <f aca="false">IF(A693="","",IF(K693="Duplicate","No","Yes"))</f>
        <v/>
      </c>
      <c r="N693" s="0" t="str">
        <f aca="false">IF(OR(A693="",H693&lt;&gt;"Completed",L693&lt;&gt;""),"",I693-B693)</f>
        <v/>
      </c>
      <c r="O693" s="0" t="str">
        <f aca="false">IF(A693="","",IFERROR(INDEX(Cleanup_Rules!$Q$6:$Q$8,MATCH(F693,Cleanup_Rules!$P$6:$P$8,0)),""))</f>
        <v/>
      </c>
      <c r="P693" s="0" t="str">
        <f aca="false">IF(OR(N693="",O693=""),"",IF(N693&lt;=O693,"Yes","No"))</f>
        <v/>
      </c>
      <c r="Q693" s="0" t="str">
        <f aca="false">IF(A693="","",MID(IF(NOT(EXACT(TRIM(Raw_Export!C693),D693))," · property","")&amp;IF(NOT(EXACT(TRIM(Raw_Export!E693),E693))," · category","")&amp;IF(NOT(EXACT(TRIM(Raw_Export!F693),F693))," · priority","")&amp;IF(NOT(EXACT(TRIM(Raw_Export!G693),G693))," · vendor","")&amp;IF(NOT(EXACT(TRIM(Raw_Export!H693),H693))," · status","")&amp;IF(ISTEXT(Raw_Export!J693)," · cost was text",""),4,200))</f>
        <v/>
      </c>
      <c r="R693" s="0" t="str">
        <f aca="false">IF(A693="","",IF(OR(LEN(Q693)&gt;0,K693&lt;&gt;"",L693&lt;&gt;""),1,0))</f>
        <v/>
      </c>
    </row>
    <row r="694" customFormat="false" ht="15" hidden="false" customHeight="false" outlineLevel="0" collapsed="false">
      <c r="A694" s="0" t="str">
        <f aca="false">IF(Raw_Export!A694="","",Raw_Export!A694)</f>
        <v/>
      </c>
      <c r="B694" s="35" t="str">
        <f aca="false">IF(A694="","",Raw_Export!B694)</f>
        <v/>
      </c>
      <c r="C694" s="36" t="str">
        <f aca="false">IF(A694="","",DATE(YEAR(B694),MONTH(B694),1))</f>
        <v/>
      </c>
      <c r="D694" s="0" t="str">
        <f aca="false">IF(A694="","",IFERROR(INDEX(Cleanup_Rules!$B$6:$B$60,MATCH(TRIM(LOWER(Raw_Export!C694)),Cleanup_Rules!$A$6:$A$60,0)),"UNMAPPED"))</f>
        <v/>
      </c>
      <c r="E694" s="0" t="str">
        <f aca="false">IF(A694="","",IFERROR(INDEX(Cleanup_Rules!$E$6:$E$60,MATCH(TRIM(LOWER(Raw_Export!E694)),Cleanup_Rules!$D$6:$D$60,0)),"UNMAPPED"))</f>
        <v/>
      </c>
      <c r="F694" s="0" t="str">
        <f aca="false">IF(A694="","",IFERROR(INDEX(Cleanup_Rules!$H$6:$H$60,MATCH(TRIM(LOWER(Raw_Export!F694)),Cleanup_Rules!$G$6:$G$60,0)),"UNMAPPED"))</f>
        <v/>
      </c>
      <c r="G694" s="0" t="str">
        <f aca="false">IF(A694="","",IFERROR(INDEX(Cleanup_Rules!$K$6:$K$60,MATCH(TRIM(LOWER(Raw_Export!G694)),Cleanup_Rules!$J$6:$J$60,0)),"UNMAPPED"))</f>
        <v/>
      </c>
      <c r="H694" s="0" t="str">
        <f aca="false">IF(A694="","",IFERROR(INDEX(Cleanup_Rules!$N$6:$N$60,MATCH(TRIM(LOWER(Raw_Export!H694)),Cleanup_Rules!$M$6:$M$60,0)),"UNMAPPED"))</f>
        <v/>
      </c>
      <c r="I694" s="35" t="str">
        <f aca="false">IF(OR(A694="",Raw_Export!I694=""),"",Raw_Export!I694)</f>
        <v/>
      </c>
      <c r="J694" s="37" t="str">
        <f aca="false">IF(A694="","",IF(Raw_Export!J694="",0,IF(ISNUMBER(Raw_Export!J694),Raw_Export!J694,VALUE(SUBSTITUTE(SUBSTITUTE(Raw_Export!J694,"$",""),",","")))))</f>
        <v/>
      </c>
      <c r="K694" s="0" t="str">
        <f aca="false">IF(A694="","",IF(COUNTIF($A$6:A694,A694)&gt;1,"Duplicate",""))</f>
        <v/>
      </c>
      <c r="L694" s="0" t="str">
        <f aca="false">IF(A694="","",IF(AND(H694="Completed",I694=""),"No completion date",IF(AND(I694&lt;&gt;"",I694&lt;B694),"Completed before created","")))</f>
        <v/>
      </c>
      <c r="M694" s="0" t="str">
        <f aca="false">IF(A694="","",IF(K694="Duplicate","No","Yes"))</f>
        <v/>
      </c>
      <c r="N694" s="0" t="str">
        <f aca="false">IF(OR(A694="",H694&lt;&gt;"Completed",L694&lt;&gt;""),"",I694-B694)</f>
        <v/>
      </c>
      <c r="O694" s="0" t="str">
        <f aca="false">IF(A694="","",IFERROR(INDEX(Cleanup_Rules!$Q$6:$Q$8,MATCH(F694,Cleanup_Rules!$P$6:$P$8,0)),""))</f>
        <v/>
      </c>
      <c r="P694" s="0" t="str">
        <f aca="false">IF(OR(N694="",O694=""),"",IF(N694&lt;=O694,"Yes","No"))</f>
        <v/>
      </c>
      <c r="Q694" s="0" t="str">
        <f aca="false">IF(A694="","",MID(IF(NOT(EXACT(TRIM(Raw_Export!C694),D694))," · property","")&amp;IF(NOT(EXACT(TRIM(Raw_Export!E694),E694))," · category","")&amp;IF(NOT(EXACT(TRIM(Raw_Export!F694),F694))," · priority","")&amp;IF(NOT(EXACT(TRIM(Raw_Export!G694),G694))," · vendor","")&amp;IF(NOT(EXACT(TRIM(Raw_Export!H694),H694))," · status","")&amp;IF(ISTEXT(Raw_Export!J694)," · cost was text",""),4,200))</f>
        <v/>
      </c>
      <c r="R694" s="0" t="str">
        <f aca="false">IF(A694="","",IF(OR(LEN(Q694)&gt;0,K694&lt;&gt;"",L694&lt;&gt;""),1,0))</f>
        <v/>
      </c>
    </row>
    <row r="695" customFormat="false" ht="15" hidden="false" customHeight="false" outlineLevel="0" collapsed="false">
      <c r="A695" s="0" t="str">
        <f aca="false">IF(Raw_Export!A695="","",Raw_Export!A695)</f>
        <v/>
      </c>
      <c r="B695" s="35" t="str">
        <f aca="false">IF(A695="","",Raw_Export!B695)</f>
        <v/>
      </c>
      <c r="C695" s="36" t="str">
        <f aca="false">IF(A695="","",DATE(YEAR(B695),MONTH(B695),1))</f>
        <v/>
      </c>
      <c r="D695" s="0" t="str">
        <f aca="false">IF(A695="","",IFERROR(INDEX(Cleanup_Rules!$B$6:$B$60,MATCH(TRIM(LOWER(Raw_Export!C695)),Cleanup_Rules!$A$6:$A$60,0)),"UNMAPPED"))</f>
        <v/>
      </c>
      <c r="E695" s="0" t="str">
        <f aca="false">IF(A695="","",IFERROR(INDEX(Cleanup_Rules!$E$6:$E$60,MATCH(TRIM(LOWER(Raw_Export!E695)),Cleanup_Rules!$D$6:$D$60,0)),"UNMAPPED"))</f>
        <v/>
      </c>
      <c r="F695" s="0" t="str">
        <f aca="false">IF(A695="","",IFERROR(INDEX(Cleanup_Rules!$H$6:$H$60,MATCH(TRIM(LOWER(Raw_Export!F695)),Cleanup_Rules!$G$6:$G$60,0)),"UNMAPPED"))</f>
        <v/>
      </c>
      <c r="G695" s="0" t="str">
        <f aca="false">IF(A695="","",IFERROR(INDEX(Cleanup_Rules!$K$6:$K$60,MATCH(TRIM(LOWER(Raw_Export!G695)),Cleanup_Rules!$J$6:$J$60,0)),"UNMAPPED"))</f>
        <v/>
      </c>
      <c r="H695" s="0" t="str">
        <f aca="false">IF(A695="","",IFERROR(INDEX(Cleanup_Rules!$N$6:$N$60,MATCH(TRIM(LOWER(Raw_Export!H695)),Cleanup_Rules!$M$6:$M$60,0)),"UNMAPPED"))</f>
        <v/>
      </c>
      <c r="I695" s="35" t="str">
        <f aca="false">IF(OR(A695="",Raw_Export!I695=""),"",Raw_Export!I695)</f>
        <v/>
      </c>
      <c r="J695" s="37" t="str">
        <f aca="false">IF(A695="","",IF(Raw_Export!J695="",0,IF(ISNUMBER(Raw_Export!J695),Raw_Export!J695,VALUE(SUBSTITUTE(SUBSTITUTE(Raw_Export!J695,"$",""),",","")))))</f>
        <v/>
      </c>
      <c r="K695" s="0" t="str">
        <f aca="false">IF(A695="","",IF(COUNTIF($A$6:A695,A695)&gt;1,"Duplicate",""))</f>
        <v/>
      </c>
      <c r="L695" s="0" t="str">
        <f aca="false">IF(A695="","",IF(AND(H695="Completed",I695=""),"No completion date",IF(AND(I695&lt;&gt;"",I695&lt;B695),"Completed before created","")))</f>
        <v/>
      </c>
      <c r="M695" s="0" t="str">
        <f aca="false">IF(A695="","",IF(K695="Duplicate","No","Yes"))</f>
        <v/>
      </c>
      <c r="N695" s="0" t="str">
        <f aca="false">IF(OR(A695="",H695&lt;&gt;"Completed",L695&lt;&gt;""),"",I695-B695)</f>
        <v/>
      </c>
      <c r="O695" s="0" t="str">
        <f aca="false">IF(A695="","",IFERROR(INDEX(Cleanup_Rules!$Q$6:$Q$8,MATCH(F695,Cleanup_Rules!$P$6:$P$8,0)),""))</f>
        <v/>
      </c>
      <c r="P695" s="0" t="str">
        <f aca="false">IF(OR(N695="",O695=""),"",IF(N695&lt;=O695,"Yes","No"))</f>
        <v/>
      </c>
      <c r="Q695" s="0" t="str">
        <f aca="false">IF(A695="","",MID(IF(NOT(EXACT(TRIM(Raw_Export!C695),D695))," · property","")&amp;IF(NOT(EXACT(TRIM(Raw_Export!E695),E695))," · category","")&amp;IF(NOT(EXACT(TRIM(Raw_Export!F695),F695))," · priority","")&amp;IF(NOT(EXACT(TRIM(Raw_Export!G695),G695))," · vendor","")&amp;IF(NOT(EXACT(TRIM(Raw_Export!H695),H695))," · status","")&amp;IF(ISTEXT(Raw_Export!J695)," · cost was text",""),4,200))</f>
        <v/>
      </c>
      <c r="R695" s="0" t="str">
        <f aca="false">IF(A695="","",IF(OR(LEN(Q695)&gt;0,K695&lt;&gt;"",L695&lt;&gt;""),1,0))</f>
        <v/>
      </c>
    </row>
    <row r="696" customFormat="false" ht="15" hidden="false" customHeight="false" outlineLevel="0" collapsed="false">
      <c r="A696" s="0" t="str">
        <f aca="false">IF(Raw_Export!A696="","",Raw_Export!A696)</f>
        <v/>
      </c>
      <c r="B696" s="35" t="str">
        <f aca="false">IF(A696="","",Raw_Export!B696)</f>
        <v/>
      </c>
      <c r="C696" s="36" t="str">
        <f aca="false">IF(A696="","",DATE(YEAR(B696),MONTH(B696),1))</f>
        <v/>
      </c>
      <c r="D696" s="0" t="str">
        <f aca="false">IF(A696="","",IFERROR(INDEX(Cleanup_Rules!$B$6:$B$60,MATCH(TRIM(LOWER(Raw_Export!C696)),Cleanup_Rules!$A$6:$A$60,0)),"UNMAPPED"))</f>
        <v/>
      </c>
      <c r="E696" s="0" t="str">
        <f aca="false">IF(A696="","",IFERROR(INDEX(Cleanup_Rules!$E$6:$E$60,MATCH(TRIM(LOWER(Raw_Export!E696)),Cleanup_Rules!$D$6:$D$60,0)),"UNMAPPED"))</f>
        <v/>
      </c>
      <c r="F696" s="0" t="str">
        <f aca="false">IF(A696="","",IFERROR(INDEX(Cleanup_Rules!$H$6:$H$60,MATCH(TRIM(LOWER(Raw_Export!F696)),Cleanup_Rules!$G$6:$G$60,0)),"UNMAPPED"))</f>
        <v/>
      </c>
      <c r="G696" s="0" t="str">
        <f aca="false">IF(A696="","",IFERROR(INDEX(Cleanup_Rules!$K$6:$K$60,MATCH(TRIM(LOWER(Raw_Export!G696)),Cleanup_Rules!$J$6:$J$60,0)),"UNMAPPED"))</f>
        <v/>
      </c>
      <c r="H696" s="0" t="str">
        <f aca="false">IF(A696="","",IFERROR(INDEX(Cleanup_Rules!$N$6:$N$60,MATCH(TRIM(LOWER(Raw_Export!H696)),Cleanup_Rules!$M$6:$M$60,0)),"UNMAPPED"))</f>
        <v/>
      </c>
      <c r="I696" s="35" t="str">
        <f aca="false">IF(OR(A696="",Raw_Export!I696=""),"",Raw_Export!I696)</f>
        <v/>
      </c>
      <c r="J696" s="37" t="str">
        <f aca="false">IF(A696="","",IF(Raw_Export!J696="",0,IF(ISNUMBER(Raw_Export!J696),Raw_Export!J696,VALUE(SUBSTITUTE(SUBSTITUTE(Raw_Export!J696,"$",""),",","")))))</f>
        <v/>
      </c>
      <c r="K696" s="0" t="str">
        <f aca="false">IF(A696="","",IF(COUNTIF($A$6:A696,A696)&gt;1,"Duplicate",""))</f>
        <v/>
      </c>
      <c r="L696" s="0" t="str">
        <f aca="false">IF(A696="","",IF(AND(H696="Completed",I696=""),"No completion date",IF(AND(I696&lt;&gt;"",I696&lt;B696),"Completed before created","")))</f>
        <v/>
      </c>
      <c r="M696" s="0" t="str">
        <f aca="false">IF(A696="","",IF(K696="Duplicate","No","Yes"))</f>
        <v/>
      </c>
      <c r="N696" s="0" t="str">
        <f aca="false">IF(OR(A696="",H696&lt;&gt;"Completed",L696&lt;&gt;""),"",I696-B696)</f>
        <v/>
      </c>
      <c r="O696" s="0" t="str">
        <f aca="false">IF(A696="","",IFERROR(INDEX(Cleanup_Rules!$Q$6:$Q$8,MATCH(F696,Cleanup_Rules!$P$6:$P$8,0)),""))</f>
        <v/>
      </c>
      <c r="P696" s="0" t="str">
        <f aca="false">IF(OR(N696="",O696=""),"",IF(N696&lt;=O696,"Yes","No"))</f>
        <v/>
      </c>
      <c r="Q696" s="0" t="str">
        <f aca="false">IF(A696="","",MID(IF(NOT(EXACT(TRIM(Raw_Export!C696),D696))," · property","")&amp;IF(NOT(EXACT(TRIM(Raw_Export!E696),E696))," · category","")&amp;IF(NOT(EXACT(TRIM(Raw_Export!F696),F696))," · priority","")&amp;IF(NOT(EXACT(TRIM(Raw_Export!G696),G696))," · vendor","")&amp;IF(NOT(EXACT(TRIM(Raw_Export!H696),H696))," · status","")&amp;IF(ISTEXT(Raw_Export!J696)," · cost was text",""),4,200))</f>
        <v/>
      </c>
      <c r="R696" s="0" t="str">
        <f aca="false">IF(A696="","",IF(OR(LEN(Q696)&gt;0,K696&lt;&gt;"",L696&lt;&gt;""),1,0))</f>
        <v/>
      </c>
    </row>
    <row r="697" customFormat="false" ht="15" hidden="false" customHeight="false" outlineLevel="0" collapsed="false">
      <c r="A697" s="0" t="str">
        <f aca="false">IF(Raw_Export!A697="","",Raw_Export!A697)</f>
        <v/>
      </c>
      <c r="B697" s="35" t="str">
        <f aca="false">IF(A697="","",Raw_Export!B697)</f>
        <v/>
      </c>
      <c r="C697" s="36" t="str">
        <f aca="false">IF(A697="","",DATE(YEAR(B697),MONTH(B697),1))</f>
        <v/>
      </c>
      <c r="D697" s="0" t="str">
        <f aca="false">IF(A697="","",IFERROR(INDEX(Cleanup_Rules!$B$6:$B$60,MATCH(TRIM(LOWER(Raw_Export!C697)),Cleanup_Rules!$A$6:$A$60,0)),"UNMAPPED"))</f>
        <v/>
      </c>
      <c r="E697" s="0" t="str">
        <f aca="false">IF(A697="","",IFERROR(INDEX(Cleanup_Rules!$E$6:$E$60,MATCH(TRIM(LOWER(Raw_Export!E697)),Cleanup_Rules!$D$6:$D$60,0)),"UNMAPPED"))</f>
        <v/>
      </c>
      <c r="F697" s="0" t="str">
        <f aca="false">IF(A697="","",IFERROR(INDEX(Cleanup_Rules!$H$6:$H$60,MATCH(TRIM(LOWER(Raw_Export!F697)),Cleanup_Rules!$G$6:$G$60,0)),"UNMAPPED"))</f>
        <v/>
      </c>
      <c r="G697" s="0" t="str">
        <f aca="false">IF(A697="","",IFERROR(INDEX(Cleanup_Rules!$K$6:$K$60,MATCH(TRIM(LOWER(Raw_Export!G697)),Cleanup_Rules!$J$6:$J$60,0)),"UNMAPPED"))</f>
        <v/>
      </c>
      <c r="H697" s="0" t="str">
        <f aca="false">IF(A697="","",IFERROR(INDEX(Cleanup_Rules!$N$6:$N$60,MATCH(TRIM(LOWER(Raw_Export!H697)),Cleanup_Rules!$M$6:$M$60,0)),"UNMAPPED"))</f>
        <v/>
      </c>
      <c r="I697" s="35" t="str">
        <f aca="false">IF(OR(A697="",Raw_Export!I697=""),"",Raw_Export!I697)</f>
        <v/>
      </c>
      <c r="J697" s="37" t="str">
        <f aca="false">IF(A697="","",IF(Raw_Export!J697="",0,IF(ISNUMBER(Raw_Export!J697),Raw_Export!J697,VALUE(SUBSTITUTE(SUBSTITUTE(Raw_Export!J697,"$",""),",","")))))</f>
        <v/>
      </c>
      <c r="K697" s="0" t="str">
        <f aca="false">IF(A697="","",IF(COUNTIF($A$6:A697,A697)&gt;1,"Duplicate",""))</f>
        <v/>
      </c>
      <c r="L697" s="0" t="str">
        <f aca="false">IF(A697="","",IF(AND(H697="Completed",I697=""),"No completion date",IF(AND(I697&lt;&gt;"",I697&lt;B697),"Completed before created","")))</f>
        <v/>
      </c>
      <c r="M697" s="0" t="str">
        <f aca="false">IF(A697="","",IF(K697="Duplicate","No","Yes"))</f>
        <v/>
      </c>
      <c r="N697" s="0" t="str">
        <f aca="false">IF(OR(A697="",H697&lt;&gt;"Completed",L697&lt;&gt;""),"",I697-B697)</f>
        <v/>
      </c>
      <c r="O697" s="0" t="str">
        <f aca="false">IF(A697="","",IFERROR(INDEX(Cleanup_Rules!$Q$6:$Q$8,MATCH(F697,Cleanup_Rules!$P$6:$P$8,0)),""))</f>
        <v/>
      </c>
      <c r="P697" s="0" t="str">
        <f aca="false">IF(OR(N697="",O697=""),"",IF(N697&lt;=O697,"Yes","No"))</f>
        <v/>
      </c>
      <c r="Q697" s="0" t="str">
        <f aca="false">IF(A697="","",MID(IF(NOT(EXACT(TRIM(Raw_Export!C697),D697))," · property","")&amp;IF(NOT(EXACT(TRIM(Raw_Export!E697),E697))," · category","")&amp;IF(NOT(EXACT(TRIM(Raw_Export!F697),F697))," · priority","")&amp;IF(NOT(EXACT(TRIM(Raw_Export!G697),G697))," · vendor","")&amp;IF(NOT(EXACT(TRIM(Raw_Export!H697),H697))," · status","")&amp;IF(ISTEXT(Raw_Export!J697)," · cost was text",""),4,200))</f>
        <v/>
      </c>
      <c r="R697" s="0" t="str">
        <f aca="false">IF(A697="","",IF(OR(LEN(Q697)&gt;0,K697&lt;&gt;"",L697&lt;&gt;""),1,0))</f>
        <v/>
      </c>
    </row>
    <row r="698" customFormat="false" ht="15" hidden="false" customHeight="false" outlineLevel="0" collapsed="false">
      <c r="A698" s="0" t="str">
        <f aca="false">IF(Raw_Export!A698="","",Raw_Export!A698)</f>
        <v/>
      </c>
      <c r="B698" s="35" t="str">
        <f aca="false">IF(A698="","",Raw_Export!B698)</f>
        <v/>
      </c>
      <c r="C698" s="36" t="str">
        <f aca="false">IF(A698="","",DATE(YEAR(B698),MONTH(B698),1))</f>
        <v/>
      </c>
      <c r="D698" s="0" t="str">
        <f aca="false">IF(A698="","",IFERROR(INDEX(Cleanup_Rules!$B$6:$B$60,MATCH(TRIM(LOWER(Raw_Export!C698)),Cleanup_Rules!$A$6:$A$60,0)),"UNMAPPED"))</f>
        <v/>
      </c>
      <c r="E698" s="0" t="str">
        <f aca="false">IF(A698="","",IFERROR(INDEX(Cleanup_Rules!$E$6:$E$60,MATCH(TRIM(LOWER(Raw_Export!E698)),Cleanup_Rules!$D$6:$D$60,0)),"UNMAPPED"))</f>
        <v/>
      </c>
      <c r="F698" s="0" t="str">
        <f aca="false">IF(A698="","",IFERROR(INDEX(Cleanup_Rules!$H$6:$H$60,MATCH(TRIM(LOWER(Raw_Export!F698)),Cleanup_Rules!$G$6:$G$60,0)),"UNMAPPED"))</f>
        <v/>
      </c>
      <c r="G698" s="0" t="str">
        <f aca="false">IF(A698="","",IFERROR(INDEX(Cleanup_Rules!$K$6:$K$60,MATCH(TRIM(LOWER(Raw_Export!G698)),Cleanup_Rules!$J$6:$J$60,0)),"UNMAPPED"))</f>
        <v/>
      </c>
      <c r="H698" s="0" t="str">
        <f aca="false">IF(A698="","",IFERROR(INDEX(Cleanup_Rules!$N$6:$N$60,MATCH(TRIM(LOWER(Raw_Export!H698)),Cleanup_Rules!$M$6:$M$60,0)),"UNMAPPED"))</f>
        <v/>
      </c>
      <c r="I698" s="35" t="str">
        <f aca="false">IF(OR(A698="",Raw_Export!I698=""),"",Raw_Export!I698)</f>
        <v/>
      </c>
      <c r="J698" s="37" t="str">
        <f aca="false">IF(A698="","",IF(Raw_Export!J698="",0,IF(ISNUMBER(Raw_Export!J698),Raw_Export!J698,VALUE(SUBSTITUTE(SUBSTITUTE(Raw_Export!J698,"$",""),",","")))))</f>
        <v/>
      </c>
      <c r="K698" s="0" t="str">
        <f aca="false">IF(A698="","",IF(COUNTIF($A$6:A698,A698)&gt;1,"Duplicate",""))</f>
        <v/>
      </c>
      <c r="L698" s="0" t="str">
        <f aca="false">IF(A698="","",IF(AND(H698="Completed",I698=""),"No completion date",IF(AND(I698&lt;&gt;"",I698&lt;B698),"Completed before created","")))</f>
        <v/>
      </c>
      <c r="M698" s="0" t="str">
        <f aca="false">IF(A698="","",IF(K698="Duplicate","No","Yes"))</f>
        <v/>
      </c>
      <c r="N698" s="0" t="str">
        <f aca="false">IF(OR(A698="",H698&lt;&gt;"Completed",L698&lt;&gt;""),"",I698-B698)</f>
        <v/>
      </c>
      <c r="O698" s="0" t="str">
        <f aca="false">IF(A698="","",IFERROR(INDEX(Cleanup_Rules!$Q$6:$Q$8,MATCH(F698,Cleanup_Rules!$P$6:$P$8,0)),""))</f>
        <v/>
      </c>
      <c r="P698" s="0" t="str">
        <f aca="false">IF(OR(N698="",O698=""),"",IF(N698&lt;=O698,"Yes","No"))</f>
        <v/>
      </c>
      <c r="Q698" s="0" t="str">
        <f aca="false">IF(A698="","",MID(IF(NOT(EXACT(TRIM(Raw_Export!C698),D698))," · property","")&amp;IF(NOT(EXACT(TRIM(Raw_Export!E698),E698))," · category","")&amp;IF(NOT(EXACT(TRIM(Raw_Export!F698),F698))," · priority","")&amp;IF(NOT(EXACT(TRIM(Raw_Export!G698),G698))," · vendor","")&amp;IF(NOT(EXACT(TRIM(Raw_Export!H698),H698))," · status","")&amp;IF(ISTEXT(Raw_Export!J698)," · cost was text",""),4,200))</f>
        <v/>
      </c>
      <c r="R698" s="0" t="str">
        <f aca="false">IF(A698="","",IF(OR(LEN(Q698)&gt;0,K698&lt;&gt;"",L698&lt;&gt;""),1,0))</f>
        <v/>
      </c>
    </row>
    <row r="699" customFormat="false" ht="15" hidden="false" customHeight="false" outlineLevel="0" collapsed="false">
      <c r="A699" s="0" t="str">
        <f aca="false">IF(Raw_Export!A699="","",Raw_Export!A699)</f>
        <v/>
      </c>
      <c r="B699" s="35" t="str">
        <f aca="false">IF(A699="","",Raw_Export!B699)</f>
        <v/>
      </c>
      <c r="C699" s="36" t="str">
        <f aca="false">IF(A699="","",DATE(YEAR(B699),MONTH(B699),1))</f>
        <v/>
      </c>
      <c r="D699" s="0" t="str">
        <f aca="false">IF(A699="","",IFERROR(INDEX(Cleanup_Rules!$B$6:$B$60,MATCH(TRIM(LOWER(Raw_Export!C699)),Cleanup_Rules!$A$6:$A$60,0)),"UNMAPPED"))</f>
        <v/>
      </c>
      <c r="E699" s="0" t="str">
        <f aca="false">IF(A699="","",IFERROR(INDEX(Cleanup_Rules!$E$6:$E$60,MATCH(TRIM(LOWER(Raw_Export!E699)),Cleanup_Rules!$D$6:$D$60,0)),"UNMAPPED"))</f>
        <v/>
      </c>
      <c r="F699" s="0" t="str">
        <f aca="false">IF(A699="","",IFERROR(INDEX(Cleanup_Rules!$H$6:$H$60,MATCH(TRIM(LOWER(Raw_Export!F699)),Cleanup_Rules!$G$6:$G$60,0)),"UNMAPPED"))</f>
        <v/>
      </c>
      <c r="G699" s="0" t="str">
        <f aca="false">IF(A699="","",IFERROR(INDEX(Cleanup_Rules!$K$6:$K$60,MATCH(TRIM(LOWER(Raw_Export!G699)),Cleanup_Rules!$J$6:$J$60,0)),"UNMAPPED"))</f>
        <v/>
      </c>
      <c r="H699" s="0" t="str">
        <f aca="false">IF(A699="","",IFERROR(INDEX(Cleanup_Rules!$N$6:$N$60,MATCH(TRIM(LOWER(Raw_Export!H699)),Cleanup_Rules!$M$6:$M$60,0)),"UNMAPPED"))</f>
        <v/>
      </c>
      <c r="I699" s="35" t="str">
        <f aca="false">IF(OR(A699="",Raw_Export!I699=""),"",Raw_Export!I699)</f>
        <v/>
      </c>
      <c r="J699" s="37" t="str">
        <f aca="false">IF(A699="","",IF(Raw_Export!J699="",0,IF(ISNUMBER(Raw_Export!J699),Raw_Export!J699,VALUE(SUBSTITUTE(SUBSTITUTE(Raw_Export!J699,"$",""),",","")))))</f>
        <v/>
      </c>
      <c r="K699" s="0" t="str">
        <f aca="false">IF(A699="","",IF(COUNTIF($A$6:A699,A699)&gt;1,"Duplicate",""))</f>
        <v/>
      </c>
      <c r="L699" s="0" t="str">
        <f aca="false">IF(A699="","",IF(AND(H699="Completed",I699=""),"No completion date",IF(AND(I699&lt;&gt;"",I699&lt;B699),"Completed before created","")))</f>
        <v/>
      </c>
      <c r="M699" s="0" t="str">
        <f aca="false">IF(A699="","",IF(K699="Duplicate","No","Yes"))</f>
        <v/>
      </c>
      <c r="N699" s="0" t="str">
        <f aca="false">IF(OR(A699="",H699&lt;&gt;"Completed",L699&lt;&gt;""),"",I699-B699)</f>
        <v/>
      </c>
      <c r="O699" s="0" t="str">
        <f aca="false">IF(A699="","",IFERROR(INDEX(Cleanup_Rules!$Q$6:$Q$8,MATCH(F699,Cleanup_Rules!$P$6:$P$8,0)),""))</f>
        <v/>
      </c>
      <c r="P699" s="0" t="str">
        <f aca="false">IF(OR(N699="",O699=""),"",IF(N699&lt;=O699,"Yes","No"))</f>
        <v/>
      </c>
      <c r="Q699" s="0" t="str">
        <f aca="false">IF(A699="","",MID(IF(NOT(EXACT(TRIM(Raw_Export!C699),D699))," · property","")&amp;IF(NOT(EXACT(TRIM(Raw_Export!E699),E699))," · category","")&amp;IF(NOT(EXACT(TRIM(Raw_Export!F699),F699))," · priority","")&amp;IF(NOT(EXACT(TRIM(Raw_Export!G699),G699))," · vendor","")&amp;IF(NOT(EXACT(TRIM(Raw_Export!H699),H699))," · status","")&amp;IF(ISTEXT(Raw_Export!J699)," · cost was text",""),4,200))</f>
        <v/>
      </c>
      <c r="R699" s="0" t="str">
        <f aca="false">IF(A699="","",IF(OR(LEN(Q699)&gt;0,K699&lt;&gt;"",L699&lt;&gt;""),1,0))</f>
        <v/>
      </c>
    </row>
    <row r="700" customFormat="false" ht="15" hidden="false" customHeight="false" outlineLevel="0" collapsed="false">
      <c r="A700" s="0" t="str">
        <f aca="false">IF(Raw_Export!A700="","",Raw_Export!A700)</f>
        <v/>
      </c>
      <c r="B700" s="35" t="str">
        <f aca="false">IF(A700="","",Raw_Export!B700)</f>
        <v/>
      </c>
      <c r="C700" s="36" t="str">
        <f aca="false">IF(A700="","",DATE(YEAR(B700),MONTH(B700),1))</f>
        <v/>
      </c>
      <c r="D700" s="0" t="str">
        <f aca="false">IF(A700="","",IFERROR(INDEX(Cleanup_Rules!$B$6:$B$60,MATCH(TRIM(LOWER(Raw_Export!C700)),Cleanup_Rules!$A$6:$A$60,0)),"UNMAPPED"))</f>
        <v/>
      </c>
      <c r="E700" s="0" t="str">
        <f aca="false">IF(A700="","",IFERROR(INDEX(Cleanup_Rules!$E$6:$E$60,MATCH(TRIM(LOWER(Raw_Export!E700)),Cleanup_Rules!$D$6:$D$60,0)),"UNMAPPED"))</f>
        <v/>
      </c>
      <c r="F700" s="0" t="str">
        <f aca="false">IF(A700="","",IFERROR(INDEX(Cleanup_Rules!$H$6:$H$60,MATCH(TRIM(LOWER(Raw_Export!F700)),Cleanup_Rules!$G$6:$G$60,0)),"UNMAPPED"))</f>
        <v/>
      </c>
      <c r="G700" s="0" t="str">
        <f aca="false">IF(A700="","",IFERROR(INDEX(Cleanup_Rules!$K$6:$K$60,MATCH(TRIM(LOWER(Raw_Export!G700)),Cleanup_Rules!$J$6:$J$60,0)),"UNMAPPED"))</f>
        <v/>
      </c>
      <c r="H700" s="0" t="str">
        <f aca="false">IF(A700="","",IFERROR(INDEX(Cleanup_Rules!$N$6:$N$60,MATCH(TRIM(LOWER(Raw_Export!H700)),Cleanup_Rules!$M$6:$M$60,0)),"UNMAPPED"))</f>
        <v/>
      </c>
      <c r="I700" s="35" t="str">
        <f aca="false">IF(OR(A700="",Raw_Export!I700=""),"",Raw_Export!I700)</f>
        <v/>
      </c>
      <c r="J700" s="37" t="str">
        <f aca="false">IF(A700="","",IF(Raw_Export!J700="",0,IF(ISNUMBER(Raw_Export!J700),Raw_Export!J700,VALUE(SUBSTITUTE(SUBSTITUTE(Raw_Export!J700,"$",""),",","")))))</f>
        <v/>
      </c>
      <c r="K700" s="0" t="str">
        <f aca="false">IF(A700="","",IF(COUNTIF($A$6:A700,A700)&gt;1,"Duplicate",""))</f>
        <v/>
      </c>
      <c r="L700" s="0" t="str">
        <f aca="false">IF(A700="","",IF(AND(H700="Completed",I700=""),"No completion date",IF(AND(I700&lt;&gt;"",I700&lt;B700),"Completed before created","")))</f>
        <v/>
      </c>
      <c r="M700" s="0" t="str">
        <f aca="false">IF(A700="","",IF(K700="Duplicate","No","Yes"))</f>
        <v/>
      </c>
      <c r="N700" s="0" t="str">
        <f aca="false">IF(OR(A700="",H700&lt;&gt;"Completed",L700&lt;&gt;""),"",I700-B700)</f>
        <v/>
      </c>
      <c r="O700" s="0" t="str">
        <f aca="false">IF(A700="","",IFERROR(INDEX(Cleanup_Rules!$Q$6:$Q$8,MATCH(F700,Cleanup_Rules!$P$6:$P$8,0)),""))</f>
        <v/>
      </c>
      <c r="P700" s="0" t="str">
        <f aca="false">IF(OR(N700="",O700=""),"",IF(N700&lt;=O700,"Yes","No"))</f>
        <v/>
      </c>
      <c r="Q700" s="0" t="str">
        <f aca="false">IF(A700="","",MID(IF(NOT(EXACT(TRIM(Raw_Export!C700),D700))," · property","")&amp;IF(NOT(EXACT(TRIM(Raw_Export!E700),E700))," · category","")&amp;IF(NOT(EXACT(TRIM(Raw_Export!F700),F700))," · priority","")&amp;IF(NOT(EXACT(TRIM(Raw_Export!G700),G700))," · vendor","")&amp;IF(NOT(EXACT(TRIM(Raw_Export!H700),H700))," · status","")&amp;IF(ISTEXT(Raw_Export!J700)," · cost was text",""),4,200))</f>
        <v/>
      </c>
      <c r="R700" s="0" t="str">
        <f aca="false">IF(A700="","",IF(OR(LEN(Q700)&gt;0,K700&lt;&gt;"",L700&lt;&gt;""),1,0))</f>
        <v/>
      </c>
    </row>
    <row r="701" customFormat="false" ht="15" hidden="false" customHeight="false" outlineLevel="0" collapsed="false">
      <c r="A701" s="0" t="str">
        <f aca="false">IF(Raw_Export!A701="","",Raw_Export!A701)</f>
        <v/>
      </c>
      <c r="B701" s="35" t="str">
        <f aca="false">IF(A701="","",Raw_Export!B701)</f>
        <v/>
      </c>
      <c r="C701" s="36" t="str">
        <f aca="false">IF(A701="","",DATE(YEAR(B701),MONTH(B701),1))</f>
        <v/>
      </c>
      <c r="D701" s="0" t="str">
        <f aca="false">IF(A701="","",IFERROR(INDEX(Cleanup_Rules!$B$6:$B$60,MATCH(TRIM(LOWER(Raw_Export!C701)),Cleanup_Rules!$A$6:$A$60,0)),"UNMAPPED"))</f>
        <v/>
      </c>
      <c r="E701" s="0" t="str">
        <f aca="false">IF(A701="","",IFERROR(INDEX(Cleanup_Rules!$E$6:$E$60,MATCH(TRIM(LOWER(Raw_Export!E701)),Cleanup_Rules!$D$6:$D$60,0)),"UNMAPPED"))</f>
        <v/>
      </c>
      <c r="F701" s="0" t="str">
        <f aca="false">IF(A701="","",IFERROR(INDEX(Cleanup_Rules!$H$6:$H$60,MATCH(TRIM(LOWER(Raw_Export!F701)),Cleanup_Rules!$G$6:$G$60,0)),"UNMAPPED"))</f>
        <v/>
      </c>
      <c r="G701" s="0" t="str">
        <f aca="false">IF(A701="","",IFERROR(INDEX(Cleanup_Rules!$K$6:$K$60,MATCH(TRIM(LOWER(Raw_Export!G701)),Cleanup_Rules!$J$6:$J$60,0)),"UNMAPPED"))</f>
        <v/>
      </c>
      <c r="H701" s="0" t="str">
        <f aca="false">IF(A701="","",IFERROR(INDEX(Cleanup_Rules!$N$6:$N$60,MATCH(TRIM(LOWER(Raw_Export!H701)),Cleanup_Rules!$M$6:$M$60,0)),"UNMAPPED"))</f>
        <v/>
      </c>
      <c r="I701" s="35" t="str">
        <f aca="false">IF(OR(A701="",Raw_Export!I701=""),"",Raw_Export!I701)</f>
        <v/>
      </c>
      <c r="J701" s="37" t="str">
        <f aca="false">IF(A701="","",IF(Raw_Export!J701="",0,IF(ISNUMBER(Raw_Export!J701),Raw_Export!J701,VALUE(SUBSTITUTE(SUBSTITUTE(Raw_Export!J701,"$",""),",","")))))</f>
        <v/>
      </c>
      <c r="K701" s="0" t="str">
        <f aca="false">IF(A701="","",IF(COUNTIF($A$6:A701,A701)&gt;1,"Duplicate",""))</f>
        <v/>
      </c>
      <c r="L701" s="0" t="str">
        <f aca="false">IF(A701="","",IF(AND(H701="Completed",I701=""),"No completion date",IF(AND(I701&lt;&gt;"",I701&lt;B701),"Completed before created","")))</f>
        <v/>
      </c>
      <c r="M701" s="0" t="str">
        <f aca="false">IF(A701="","",IF(K701="Duplicate","No","Yes"))</f>
        <v/>
      </c>
      <c r="N701" s="0" t="str">
        <f aca="false">IF(OR(A701="",H701&lt;&gt;"Completed",L701&lt;&gt;""),"",I701-B701)</f>
        <v/>
      </c>
      <c r="O701" s="0" t="str">
        <f aca="false">IF(A701="","",IFERROR(INDEX(Cleanup_Rules!$Q$6:$Q$8,MATCH(F701,Cleanup_Rules!$P$6:$P$8,0)),""))</f>
        <v/>
      </c>
      <c r="P701" s="0" t="str">
        <f aca="false">IF(OR(N701="",O701=""),"",IF(N701&lt;=O701,"Yes","No"))</f>
        <v/>
      </c>
      <c r="Q701" s="0" t="str">
        <f aca="false">IF(A701="","",MID(IF(NOT(EXACT(TRIM(Raw_Export!C701),D701))," · property","")&amp;IF(NOT(EXACT(TRIM(Raw_Export!E701),E701))," · category","")&amp;IF(NOT(EXACT(TRIM(Raw_Export!F701),F701))," · priority","")&amp;IF(NOT(EXACT(TRIM(Raw_Export!G701),G701))," · vendor","")&amp;IF(NOT(EXACT(TRIM(Raw_Export!H701),H701))," · status","")&amp;IF(ISTEXT(Raw_Export!J701)," · cost was text",""),4,200))</f>
        <v/>
      </c>
      <c r="R701" s="0" t="str">
        <f aca="false">IF(A701="","",IF(OR(LEN(Q701)&gt;0,K701&lt;&gt;"",L701&lt;&gt;""),1,0))</f>
        <v/>
      </c>
    </row>
    <row r="702" customFormat="false" ht="15" hidden="false" customHeight="false" outlineLevel="0" collapsed="false">
      <c r="A702" s="0" t="str">
        <f aca="false">IF(Raw_Export!A702="","",Raw_Export!A702)</f>
        <v/>
      </c>
      <c r="B702" s="35" t="str">
        <f aca="false">IF(A702="","",Raw_Export!B702)</f>
        <v/>
      </c>
      <c r="C702" s="36" t="str">
        <f aca="false">IF(A702="","",DATE(YEAR(B702),MONTH(B702),1))</f>
        <v/>
      </c>
      <c r="D702" s="0" t="str">
        <f aca="false">IF(A702="","",IFERROR(INDEX(Cleanup_Rules!$B$6:$B$60,MATCH(TRIM(LOWER(Raw_Export!C702)),Cleanup_Rules!$A$6:$A$60,0)),"UNMAPPED"))</f>
        <v/>
      </c>
      <c r="E702" s="0" t="str">
        <f aca="false">IF(A702="","",IFERROR(INDEX(Cleanup_Rules!$E$6:$E$60,MATCH(TRIM(LOWER(Raw_Export!E702)),Cleanup_Rules!$D$6:$D$60,0)),"UNMAPPED"))</f>
        <v/>
      </c>
      <c r="F702" s="0" t="str">
        <f aca="false">IF(A702="","",IFERROR(INDEX(Cleanup_Rules!$H$6:$H$60,MATCH(TRIM(LOWER(Raw_Export!F702)),Cleanup_Rules!$G$6:$G$60,0)),"UNMAPPED"))</f>
        <v/>
      </c>
      <c r="G702" s="0" t="str">
        <f aca="false">IF(A702="","",IFERROR(INDEX(Cleanup_Rules!$K$6:$K$60,MATCH(TRIM(LOWER(Raw_Export!G702)),Cleanup_Rules!$J$6:$J$60,0)),"UNMAPPED"))</f>
        <v/>
      </c>
      <c r="H702" s="0" t="str">
        <f aca="false">IF(A702="","",IFERROR(INDEX(Cleanup_Rules!$N$6:$N$60,MATCH(TRIM(LOWER(Raw_Export!H702)),Cleanup_Rules!$M$6:$M$60,0)),"UNMAPPED"))</f>
        <v/>
      </c>
      <c r="I702" s="35" t="str">
        <f aca="false">IF(OR(A702="",Raw_Export!I702=""),"",Raw_Export!I702)</f>
        <v/>
      </c>
      <c r="J702" s="37" t="str">
        <f aca="false">IF(A702="","",IF(Raw_Export!J702="",0,IF(ISNUMBER(Raw_Export!J702),Raw_Export!J702,VALUE(SUBSTITUTE(SUBSTITUTE(Raw_Export!J702,"$",""),",","")))))</f>
        <v/>
      </c>
      <c r="K702" s="0" t="str">
        <f aca="false">IF(A702="","",IF(COUNTIF($A$6:A702,A702)&gt;1,"Duplicate",""))</f>
        <v/>
      </c>
      <c r="L702" s="0" t="str">
        <f aca="false">IF(A702="","",IF(AND(H702="Completed",I702=""),"No completion date",IF(AND(I702&lt;&gt;"",I702&lt;B702),"Completed before created","")))</f>
        <v/>
      </c>
      <c r="M702" s="0" t="str">
        <f aca="false">IF(A702="","",IF(K702="Duplicate","No","Yes"))</f>
        <v/>
      </c>
      <c r="N702" s="0" t="str">
        <f aca="false">IF(OR(A702="",H702&lt;&gt;"Completed",L702&lt;&gt;""),"",I702-B702)</f>
        <v/>
      </c>
      <c r="O702" s="0" t="str">
        <f aca="false">IF(A702="","",IFERROR(INDEX(Cleanup_Rules!$Q$6:$Q$8,MATCH(F702,Cleanup_Rules!$P$6:$P$8,0)),""))</f>
        <v/>
      </c>
      <c r="P702" s="0" t="str">
        <f aca="false">IF(OR(N702="",O702=""),"",IF(N702&lt;=O702,"Yes","No"))</f>
        <v/>
      </c>
      <c r="Q702" s="0" t="str">
        <f aca="false">IF(A702="","",MID(IF(NOT(EXACT(TRIM(Raw_Export!C702),D702))," · property","")&amp;IF(NOT(EXACT(TRIM(Raw_Export!E702),E702))," · category","")&amp;IF(NOT(EXACT(TRIM(Raw_Export!F702),F702))," · priority","")&amp;IF(NOT(EXACT(TRIM(Raw_Export!G702),G702))," · vendor","")&amp;IF(NOT(EXACT(TRIM(Raw_Export!H702),H702))," · status","")&amp;IF(ISTEXT(Raw_Export!J702)," · cost was text",""),4,200))</f>
        <v/>
      </c>
      <c r="R702" s="0" t="str">
        <f aca="false">IF(A702="","",IF(OR(LEN(Q702)&gt;0,K702&lt;&gt;"",L702&lt;&gt;""),1,0))</f>
        <v/>
      </c>
    </row>
    <row r="703" customFormat="false" ht="15" hidden="false" customHeight="false" outlineLevel="0" collapsed="false">
      <c r="A703" s="0" t="str">
        <f aca="false">IF(Raw_Export!A703="","",Raw_Export!A703)</f>
        <v/>
      </c>
      <c r="B703" s="35" t="str">
        <f aca="false">IF(A703="","",Raw_Export!B703)</f>
        <v/>
      </c>
      <c r="C703" s="36" t="str">
        <f aca="false">IF(A703="","",DATE(YEAR(B703),MONTH(B703),1))</f>
        <v/>
      </c>
      <c r="D703" s="0" t="str">
        <f aca="false">IF(A703="","",IFERROR(INDEX(Cleanup_Rules!$B$6:$B$60,MATCH(TRIM(LOWER(Raw_Export!C703)),Cleanup_Rules!$A$6:$A$60,0)),"UNMAPPED"))</f>
        <v/>
      </c>
      <c r="E703" s="0" t="str">
        <f aca="false">IF(A703="","",IFERROR(INDEX(Cleanup_Rules!$E$6:$E$60,MATCH(TRIM(LOWER(Raw_Export!E703)),Cleanup_Rules!$D$6:$D$60,0)),"UNMAPPED"))</f>
        <v/>
      </c>
      <c r="F703" s="0" t="str">
        <f aca="false">IF(A703="","",IFERROR(INDEX(Cleanup_Rules!$H$6:$H$60,MATCH(TRIM(LOWER(Raw_Export!F703)),Cleanup_Rules!$G$6:$G$60,0)),"UNMAPPED"))</f>
        <v/>
      </c>
      <c r="G703" s="0" t="str">
        <f aca="false">IF(A703="","",IFERROR(INDEX(Cleanup_Rules!$K$6:$K$60,MATCH(TRIM(LOWER(Raw_Export!G703)),Cleanup_Rules!$J$6:$J$60,0)),"UNMAPPED"))</f>
        <v/>
      </c>
      <c r="H703" s="0" t="str">
        <f aca="false">IF(A703="","",IFERROR(INDEX(Cleanup_Rules!$N$6:$N$60,MATCH(TRIM(LOWER(Raw_Export!H703)),Cleanup_Rules!$M$6:$M$60,0)),"UNMAPPED"))</f>
        <v/>
      </c>
      <c r="I703" s="35" t="str">
        <f aca="false">IF(OR(A703="",Raw_Export!I703=""),"",Raw_Export!I703)</f>
        <v/>
      </c>
      <c r="J703" s="37" t="str">
        <f aca="false">IF(A703="","",IF(Raw_Export!J703="",0,IF(ISNUMBER(Raw_Export!J703),Raw_Export!J703,VALUE(SUBSTITUTE(SUBSTITUTE(Raw_Export!J703,"$",""),",","")))))</f>
        <v/>
      </c>
      <c r="K703" s="0" t="str">
        <f aca="false">IF(A703="","",IF(COUNTIF($A$6:A703,A703)&gt;1,"Duplicate",""))</f>
        <v/>
      </c>
      <c r="L703" s="0" t="str">
        <f aca="false">IF(A703="","",IF(AND(H703="Completed",I703=""),"No completion date",IF(AND(I703&lt;&gt;"",I703&lt;B703),"Completed before created","")))</f>
        <v/>
      </c>
      <c r="M703" s="0" t="str">
        <f aca="false">IF(A703="","",IF(K703="Duplicate","No","Yes"))</f>
        <v/>
      </c>
      <c r="N703" s="0" t="str">
        <f aca="false">IF(OR(A703="",H703&lt;&gt;"Completed",L703&lt;&gt;""),"",I703-B703)</f>
        <v/>
      </c>
      <c r="O703" s="0" t="str">
        <f aca="false">IF(A703="","",IFERROR(INDEX(Cleanup_Rules!$Q$6:$Q$8,MATCH(F703,Cleanup_Rules!$P$6:$P$8,0)),""))</f>
        <v/>
      </c>
      <c r="P703" s="0" t="str">
        <f aca="false">IF(OR(N703="",O703=""),"",IF(N703&lt;=O703,"Yes","No"))</f>
        <v/>
      </c>
      <c r="Q703" s="0" t="str">
        <f aca="false">IF(A703="","",MID(IF(NOT(EXACT(TRIM(Raw_Export!C703),D703))," · property","")&amp;IF(NOT(EXACT(TRIM(Raw_Export!E703),E703))," · category","")&amp;IF(NOT(EXACT(TRIM(Raw_Export!F703),F703))," · priority","")&amp;IF(NOT(EXACT(TRIM(Raw_Export!G703),G703))," · vendor","")&amp;IF(NOT(EXACT(TRIM(Raw_Export!H703),H703))," · status","")&amp;IF(ISTEXT(Raw_Export!J703)," · cost was text",""),4,200))</f>
        <v/>
      </c>
      <c r="R703" s="0" t="str">
        <f aca="false">IF(A703="","",IF(OR(LEN(Q703)&gt;0,K703&lt;&gt;"",L703&lt;&gt;""),1,0))</f>
        <v/>
      </c>
    </row>
    <row r="704" customFormat="false" ht="15" hidden="false" customHeight="false" outlineLevel="0" collapsed="false">
      <c r="A704" s="0" t="str">
        <f aca="false">IF(Raw_Export!A704="","",Raw_Export!A704)</f>
        <v/>
      </c>
      <c r="B704" s="35" t="str">
        <f aca="false">IF(A704="","",Raw_Export!B704)</f>
        <v/>
      </c>
      <c r="C704" s="36" t="str">
        <f aca="false">IF(A704="","",DATE(YEAR(B704),MONTH(B704),1))</f>
        <v/>
      </c>
      <c r="D704" s="0" t="str">
        <f aca="false">IF(A704="","",IFERROR(INDEX(Cleanup_Rules!$B$6:$B$60,MATCH(TRIM(LOWER(Raw_Export!C704)),Cleanup_Rules!$A$6:$A$60,0)),"UNMAPPED"))</f>
        <v/>
      </c>
      <c r="E704" s="0" t="str">
        <f aca="false">IF(A704="","",IFERROR(INDEX(Cleanup_Rules!$E$6:$E$60,MATCH(TRIM(LOWER(Raw_Export!E704)),Cleanup_Rules!$D$6:$D$60,0)),"UNMAPPED"))</f>
        <v/>
      </c>
      <c r="F704" s="0" t="str">
        <f aca="false">IF(A704="","",IFERROR(INDEX(Cleanup_Rules!$H$6:$H$60,MATCH(TRIM(LOWER(Raw_Export!F704)),Cleanup_Rules!$G$6:$G$60,0)),"UNMAPPED"))</f>
        <v/>
      </c>
      <c r="G704" s="0" t="str">
        <f aca="false">IF(A704="","",IFERROR(INDEX(Cleanup_Rules!$K$6:$K$60,MATCH(TRIM(LOWER(Raw_Export!G704)),Cleanup_Rules!$J$6:$J$60,0)),"UNMAPPED"))</f>
        <v/>
      </c>
      <c r="H704" s="0" t="str">
        <f aca="false">IF(A704="","",IFERROR(INDEX(Cleanup_Rules!$N$6:$N$60,MATCH(TRIM(LOWER(Raw_Export!H704)),Cleanup_Rules!$M$6:$M$60,0)),"UNMAPPED"))</f>
        <v/>
      </c>
      <c r="I704" s="35" t="str">
        <f aca="false">IF(OR(A704="",Raw_Export!I704=""),"",Raw_Export!I704)</f>
        <v/>
      </c>
      <c r="J704" s="37" t="str">
        <f aca="false">IF(A704="","",IF(Raw_Export!J704="",0,IF(ISNUMBER(Raw_Export!J704),Raw_Export!J704,VALUE(SUBSTITUTE(SUBSTITUTE(Raw_Export!J704,"$",""),",","")))))</f>
        <v/>
      </c>
      <c r="K704" s="0" t="str">
        <f aca="false">IF(A704="","",IF(COUNTIF($A$6:A704,A704)&gt;1,"Duplicate",""))</f>
        <v/>
      </c>
      <c r="L704" s="0" t="str">
        <f aca="false">IF(A704="","",IF(AND(H704="Completed",I704=""),"No completion date",IF(AND(I704&lt;&gt;"",I704&lt;B704),"Completed before created","")))</f>
        <v/>
      </c>
      <c r="M704" s="0" t="str">
        <f aca="false">IF(A704="","",IF(K704="Duplicate","No","Yes"))</f>
        <v/>
      </c>
      <c r="N704" s="0" t="str">
        <f aca="false">IF(OR(A704="",H704&lt;&gt;"Completed",L704&lt;&gt;""),"",I704-B704)</f>
        <v/>
      </c>
      <c r="O704" s="0" t="str">
        <f aca="false">IF(A704="","",IFERROR(INDEX(Cleanup_Rules!$Q$6:$Q$8,MATCH(F704,Cleanup_Rules!$P$6:$P$8,0)),""))</f>
        <v/>
      </c>
      <c r="P704" s="0" t="str">
        <f aca="false">IF(OR(N704="",O704=""),"",IF(N704&lt;=O704,"Yes","No"))</f>
        <v/>
      </c>
      <c r="Q704" s="0" t="str">
        <f aca="false">IF(A704="","",MID(IF(NOT(EXACT(TRIM(Raw_Export!C704),D704))," · property","")&amp;IF(NOT(EXACT(TRIM(Raw_Export!E704),E704))," · category","")&amp;IF(NOT(EXACT(TRIM(Raw_Export!F704),F704))," · priority","")&amp;IF(NOT(EXACT(TRIM(Raw_Export!G704),G704))," · vendor","")&amp;IF(NOT(EXACT(TRIM(Raw_Export!H704),H704))," · status","")&amp;IF(ISTEXT(Raw_Export!J704)," · cost was text",""),4,200))</f>
        <v/>
      </c>
      <c r="R704" s="0" t="str">
        <f aca="false">IF(A704="","",IF(OR(LEN(Q704)&gt;0,K704&lt;&gt;"",L704&lt;&gt;""),1,0))</f>
        <v/>
      </c>
    </row>
    <row r="705" customFormat="false" ht="15" hidden="false" customHeight="false" outlineLevel="0" collapsed="false">
      <c r="A705" s="0" t="str">
        <f aca="false">IF(Raw_Export!A705="","",Raw_Export!A705)</f>
        <v/>
      </c>
      <c r="B705" s="35" t="str">
        <f aca="false">IF(A705="","",Raw_Export!B705)</f>
        <v/>
      </c>
      <c r="C705" s="36" t="str">
        <f aca="false">IF(A705="","",DATE(YEAR(B705),MONTH(B705),1))</f>
        <v/>
      </c>
      <c r="D705" s="0" t="str">
        <f aca="false">IF(A705="","",IFERROR(INDEX(Cleanup_Rules!$B$6:$B$60,MATCH(TRIM(LOWER(Raw_Export!C705)),Cleanup_Rules!$A$6:$A$60,0)),"UNMAPPED"))</f>
        <v/>
      </c>
      <c r="E705" s="0" t="str">
        <f aca="false">IF(A705="","",IFERROR(INDEX(Cleanup_Rules!$E$6:$E$60,MATCH(TRIM(LOWER(Raw_Export!E705)),Cleanup_Rules!$D$6:$D$60,0)),"UNMAPPED"))</f>
        <v/>
      </c>
      <c r="F705" s="0" t="str">
        <f aca="false">IF(A705="","",IFERROR(INDEX(Cleanup_Rules!$H$6:$H$60,MATCH(TRIM(LOWER(Raw_Export!F705)),Cleanup_Rules!$G$6:$G$60,0)),"UNMAPPED"))</f>
        <v/>
      </c>
      <c r="G705" s="0" t="str">
        <f aca="false">IF(A705="","",IFERROR(INDEX(Cleanup_Rules!$K$6:$K$60,MATCH(TRIM(LOWER(Raw_Export!G705)),Cleanup_Rules!$J$6:$J$60,0)),"UNMAPPED"))</f>
        <v/>
      </c>
      <c r="H705" s="0" t="str">
        <f aca="false">IF(A705="","",IFERROR(INDEX(Cleanup_Rules!$N$6:$N$60,MATCH(TRIM(LOWER(Raw_Export!H705)),Cleanup_Rules!$M$6:$M$60,0)),"UNMAPPED"))</f>
        <v/>
      </c>
      <c r="I705" s="35" t="str">
        <f aca="false">IF(OR(A705="",Raw_Export!I705=""),"",Raw_Export!I705)</f>
        <v/>
      </c>
      <c r="J705" s="37" t="str">
        <f aca="false">IF(A705="","",IF(Raw_Export!J705="",0,IF(ISNUMBER(Raw_Export!J705),Raw_Export!J705,VALUE(SUBSTITUTE(SUBSTITUTE(Raw_Export!J705,"$",""),",","")))))</f>
        <v/>
      </c>
      <c r="K705" s="0" t="str">
        <f aca="false">IF(A705="","",IF(COUNTIF($A$6:A705,A705)&gt;1,"Duplicate",""))</f>
        <v/>
      </c>
      <c r="L705" s="0" t="str">
        <f aca="false">IF(A705="","",IF(AND(H705="Completed",I705=""),"No completion date",IF(AND(I705&lt;&gt;"",I705&lt;B705),"Completed before created","")))</f>
        <v/>
      </c>
      <c r="M705" s="0" t="str">
        <f aca="false">IF(A705="","",IF(K705="Duplicate","No","Yes"))</f>
        <v/>
      </c>
      <c r="N705" s="0" t="str">
        <f aca="false">IF(OR(A705="",H705&lt;&gt;"Completed",L705&lt;&gt;""),"",I705-B705)</f>
        <v/>
      </c>
      <c r="O705" s="0" t="str">
        <f aca="false">IF(A705="","",IFERROR(INDEX(Cleanup_Rules!$Q$6:$Q$8,MATCH(F705,Cleanup_Rules!$P$6:$P$8,0)),""))</f>
        <v/>
      </c>
      <c r="P705" s="0" t="str">
        <f aca="false">IF(OR(N705="",O705=""),"",IF(N705&lt;=O705,"Yes","No"))</f>
        <v/>
      </c>
      <c r="Q705" s="0" t="str">
        <f aca="false">IF(A705="","",MID(IF(NOT(EXACT(TRIM(Raw_Export!C705),D705))," · property","")&amp;IF(NOT(EXACT(TRIM(Raw_Export!E705),E705))," · category","")&amp;IF(NOT(EXACT(TRIM(Raw_Export!F705),F705))," · priority","")&amp;IF(NOT(EXACT(TRIM(Raw_Export!G705),G705))," · vendor","")&amp;IF(NOT(EXACT(TRIM(Raw_Export!H705),H705))," · status","")&amp;IF(ISTEXT(Raw_Export!J705)," · cost was text",""),4,200))</f>
        <v/>
      </c>
      <c r="R705" s="0" t="str">
        <f aca="false">IF(A705="","",IF(OR(LEN(Q705)&gt;0,K705&lt;&gt;"",L705&lt;&gt;""),1,0))</f>
        <v/>
      </c>
    </row>
    <row r="706" customFormat="false" ht="15" hidden="false" customHeight="false" outlineLevel="0" collapsed="false">
      <c r="A706" s="0" t="str">
        <f aca="false">IF(Raw_Export!A706="","",Raw_Export!A706)</f>
        <v/>
      </c>
      <c r="B706" s="35" t="str">
        <f aca="false">IF(A706="","",Raw_Export!B706)</f>
        <v/>
      </c>
      <c r="C706" s="36" t="str">
        <f aca="false">IF(A706="","",DATE(YEAR(B706),MONTH(B706),1))</f>
        <v/>
      </c>
      <c r="D706" s="0" t="str">
        <f aca="false">IF(A706="","",IFERROR(INDEX(Cleanup_Rules!$B$6:$B$60,MATCH(TRIM(LOWER(Raw_Export!C706)),Cleanup_Rules!$A$6:$A$60,0)),"UNMAPPED"))</f>
        <v/>
      </c>
      <c r="E706" s="0" t="str">
        <f aca="false">IF(A706="","",IFERROR(INDEX(Cleanup_Rules!$E$6:$E$60,MATCH(TRIM(LOWER(Raw_Export!E706)),Cleanup_Rules!$D$6:$D$60,0)),"UNMAPPED"))</f>
        <v/>
      </c>
      <c r="F706" s="0" t="str">
        <f aca="false">IF(A706="","",IFERROR(INDEX(Cleanup_Rules!$H$6:$H$60,MATCH(TRIM(LOWER(Raw_Export!F706)),Cleanup_Rules!$G$6:$G$60,0)),"UNMAPPED"))</f>
        <v/>
      </c>
      <c r="G706" s="0" t="str">
        <f aca="false">IF(A706="","",IFERROR(INDEX(Cleanup_Rules!$K$6:$K$60,MATCH(TRIM(LOWER(Raw_Export!G706)),Cleanup_Rules!$J$6:$J$60,0)),"UNMAPPED"))</f>
        <v/>
      </c>
      <c r="H706" s="0" t="str">
        <f aca="false">IF(A706="","",IFERROR(INDEX(Cleanup_Rules!$N$6:$N$60,MATCH(TRIM(LOWER(Raw_Export!H706)),Cleanup_Rules!$M$6:$M$60,0)),"UNMAPPED"))</f>
        <v/>
      </c>
      <c r="I706" s="35" t="str">
        <f aca="false">IF(OR(A706="",Raw_Export!I706=""),"",Raw_Export!I706)</f>
        <v/>
      </c>
      <c r="J706" s="37" t="str">
        <f aca="false">IF(A706="","",IF(Raw_Export!J706="",0,IF(ISNUMBER(Raw_Export!J706),Raw_Export!J706,VALUE(SUBSTITUTE(SUBSTITUTE(Raw_Export!J706,"$",""),",","")))))</f>
        <v/>
      </c>
      <c r="K706" s="0" t="str">
        <f aca="false">IF(A706="","",IF(COUNTIF($A$6:A706,A706)&gt;1,"Duplicate",""))</f>
        <v/>
      </c>
      <c r="L706" s="0" t="str">
        <f aca="false">IF(A706="","",IF(AND(H706="Completed",I706=""),"No completion date",IF(AND(I706&lt;&gt;"",I706&lt;B706),"Completed before created","")))</f>
        <v/>
      </c>
      <c r="M706" s="0" t="str">
        <f aca="false">IF(A706="","",IF(K706="Duplicate","No","Yes"))</f>
        <v/>
      </c>
      <c r="N706" s="0" t="str">
        <f aca="false">IF(OR(A706="",H706&lt;&gt;"Completed",L706&lt;&gt;""),"",I706-B706)</f>
        <v/>
      </c>
      <c r="O706" s="0" t="str">
        <f aca="false">IF(A706="","",IFERROR(INDEX(Cleanup_Rules!$Q$6:$Q$8,MATCH(F706,Cleanup_Rules!$P$6:$P$8,0)),""))</f>
        <v/>
      </c>
      <c r="P706" s="0" t="str">
        <f aca="false">IF(OR(N706="",O706=""),"",IF(N706&lt;=O706,"Yes","No"))</f>
        <v/>
      </c>
      <c r="Q706" s="0" t="str">
        <f aca="false">IF(A706="","",MID(IF(NOT(EXACT(TRIM(Raw_Export!C706),D706))," · property","")&amp;IF(NOT(EXACT(TRIM(Raw_Export!E706),E706))," · category","")&amp;IF(NOT(EXACT(TRIM(Raw_Export!F706),F706))," · priority","")&amp;IF(NOT(EXACT(TRIM(Raw_Export!G706),G706))," · vendor","")&amp;IF(NOT(EXACT(TRIM(Raw_Export!H706),H706))," · status","")&amp;IF(ISTEXT(Raw_Export!J706)," · cost was text",""),4,200))</f>
        <v/>
      </c>
      <c r="R706" s="0" t="str">
        <f aca="false">IF(A706="","",IF(OR(LEN(Q706)&gt;0,K706&lt;&gt;"",L706&lt;&gt;""),1,0))</f>
        <v/>
      </c>
    </row>
    <row r="707" customFormat="false" ht="15" hidden="false" customHeight="false" outlineLevel="0" collapsed="false">
      <c r="A707" s="0" t="str">
        <f aca="false">IF(Raw_Export!A707="","",Raw_Export!A707)</f>
        <v/>
      </c>
      <c r="B707" s="35" t="str">
        <f aca="false">IF(A707="","",Raw_Export!B707)</f>
        <v/>
      </c>
      <c r="C707" s="36" t="str">
        <f aca="false">IF(A707="","",DATE(YEAR(B707),MONTH(B707),1))</f>
        <v/>
      </c>
      <c r="D707" s="0" t="str">
        <f aca="false">IF(A707="","",IFERROR(INDEX(Cleanup_Rules!$B$6:$B$60,MATCH(TRIM(LOWER(Raw_Export!C707)),Cleanup_Rules!$A$6:$A$60,0)),"UNMAPPED"))</f>
        <v/>
      </c>
      <c r="E707" s="0" t="str">
        <f aca="false">IF(A707="","",IFERROR(INDEX(Cleanup_Rules!$E$6:$E$60,MATCH(TRIM(LOWER(Raw_Export!E707)),Cleanup_Rules!$D$6:$D$60,0)),"UNMAPPED"))</f>
        <v/>
      </c>
      <c r="F707" s="0" t="str">
        <f aca="false">IF(A707="","",IFERROR(INDEX(Cleanup_Rules!$H$6:$H$60,MATCH(TRIM(LOWER(Raw_Export!F707)),Cleanup_Rules!$G$6:$G$60,0)),"UNMAPPED"))</f>
        <v/>
      </c>
      <c r="G707" s="0" t="str">
        <f aca="false">IF(A707="","",IFERROR(INDEX(Cleanup_Rules!$K$6:$K$60,MATCH(TRIM(LOWER(Raw_Export!G707)),Cleanup_Rules!$J$6:$J$60,0)),"UNMAPPED"))</f>
        <v/>
      </c>
      <c r="H707" s="0" t="str">
        <f aca="false">IF(A707="","",IFERROR(INDEX(Cleanup_Rules!$N$6:$N$60,MATCH(TRIM(LOWER(Raw_Export!H707)),Cleanup_Rules!$M$6:$M$60,0)),"UNMAPPED"))</f>
        <v/>
      </c>
      <c r="I707" s="35" t="str">
        <f aca="false">IF(OR(A707="",Raw_Export!I707=""),"",Raw_Export!I707)</f>
        <v/>
      </c>
      <c r="J707" s="37" t="str">
        <f aca="false">IF(A707="","",IF(Raw_Export!J707="",0,IF(ISNUMBER(Raw_Export!J707),Raw_Export!J707,VALUE(SUBSTITUTE(SUBSTITUTE(Raw_Export!J707,"$",""),",","")))))</f>
        <v/>
      </c>
      <c r="K707" s="0" t="str">
        <f aca="false">IF(A707="","",IF(COUNTIF($A$6:A707,A707)&gt;1,"Duplicate",""))</f>
        <v/>
      </c>
      <c r="L707" s="0" t="str">
        <f aca="false">IF(A707="","",IF(AND(H707="Completed",I707=""),"No completion date",IF(AND(I707&lt;&gt;"",I707&lt;B707),"Completed before created","")))</f>
        <v/>
      </c>
      <c r="M707" s="0" t="str">
        <f aca="false">IF(A707="","",IF(K707="Duplicate","No","Yes"))</f>
        <v/>
      </c>
      <c r="N707" s="0" t="str">
        <f aca="false">IF(OR(A707="",H707&lt;&gt;"Completed",L707&lt;&gt;""),"",I707-B707)</f>
        <v/>
      </c>
      <c r="O707" s="0" t="str">
        <f aca="false">IF(A707="","",IFERROR(INDEX(Cleanup_Rules!$Q$6:$Q$8,MATCH(F707,Cleanup_Rules!$P$6:$P$8,0)),""))</f>
        <v/>
      </c>
      <c r="P707" s="0" t="str">
        <f aca="false">IF(OR(N707="",O707=""),"",IF(N707&lt;=O707,"Yes","No"))</f>
        <v/>
      </c>
      <c r="Q707" s="0" t="str">
        <f aca="false">IF(A707="","",MID(IF(NOT(EXACT(TRIM(Raw_Export!C707),D707))," · property","")&amp;IF(NOT(EXACT(TRIM(Raw_Export!E707),E707))," · category","")&amp;IF(NOT(EXACT(TRIM(Raw_Export!F707),F707))," · priority","")&amp;IF(NOT(EXACT(TRIM(Raw_Export!G707),G707))," · vendor","")&amp;IF(NOT(EXACT(TRIM(Raw_Export!H707),H707))," · status","")&amp;IF(ISTEXT(Raw_Export!J707)," · cost was text",""),4,200))</f>
        <v/>
      </c>
      <c r="R707" s="0" t="str">
        <f aca="false">IF(A707="","",IF(OR(LEN(Q707)&gt;0,K707&lt;&gt;"",L707&lt;&gt;""),1,0))</f>
        <v/>
      </c>
    </row>
    <row r="708" customFormat="false" ht="15" hidden="false" customHeight="false" outlineLevel="0" collapsed="false">
      <c r="A708" s="0" t="str">
        <f aca="false">IF(Raw_Export!A708="","",Raw_Export!A708)</f>
        <v/>
      </c>
      <c r="B708" s="35" t="str">
        <f aca="false">IF(A708="","",Raw_Export!B708)</f>
        <v/>
      </c>
      <c r="C708" s="36" t="str">
        <f aca="false">IF(A708="","",DATE(YEAR(B708),MONTH(B708),1))</f>
        <v/>
      </c>
      <c r="D708" s="0" t="str">
        <f aca="false">IF(A708="","",IFERROR(INDEX(Cleanup_Rules!$B$6:$B$60,MATCH(TRIM(LOWER(Raw_Export!C708)),Cleanup_Rules!$A$6:$A$60,0)),"UNMAPPED"))</f>
        <v/>
      </c>
      <c r="E708" s="0" t="str">
        <f aca="false">IF(A708="","",IFERROR(INDEX(Cleanup_Rules!$E$6:$E$60,MATCH(TRIM(LOWER(Raw_Export!E708)),Cleanup_Rules!$D$6:$D$60,0)),"UNMAPPED"))</f>
        <v/>
      </c>
      <c r="F708" s="0" t="str">
        <f aca="false">IF(A708="","",IFERROR(INDEX(Cleanup_Rules!$H$6:$H$60,MATCH(TRIM(LOWER(Raw_Export!F708)),Cleanup_Rules!$G$6:$G$60,0)),"UNMAPPED"))</f>
        <v/>
      </c>
      <c r="G708" s="0" t="str">
        <f aca="false">IF(A708="","",IFERROR(INDEX(Cleanup_Rules!$K$6:$K$60,MATCH(TRIM(LOWER(Raw_Export!G708)),Cleanup_Rules!$J$6:$J$60,0)),"UNMAPPED"))</f>
        <v/>
      </c>
      <c r="H708" s="0" t="str">
        <f aca="false">IF(A708="","",IFERROR(INDEX(Cleanup_Rules!$N$6:$N$60,MATCH(TRIM(LOWER(Raw_Export!H708)),Cleanup_Rules!$M$6:$M$60,0)),"UNMAPPED"))</f>
        <v/>
      </c>
      <c r="I708" s="35" t="str">
        <f aca="false">IF(OR(A708="",Raw_Export!I708=""),"",Raw_Export!I708)</f>
        <v/>
      </c>
      <c r="J708" s="37" t="str">
        <f aca="false">IF(A708="","",IF(Raw_Export!J708="",0,IF(ISNUMBER(Raw_Export!J708),Raw_Export!J708,VALUE(SUBSTITUTE(SUBSTITUTE(Raw_Export!J708,"$",""),",","")))))</f>
        <v/>
      </c>
      <c r="K708" s="0" t="str">
        <f aca="false">IF(A708="","",IF(COUNTIF($A$6:A708,A708)&gt;1,"Duplicate",""))</f>
        <v/>
      </c>
      <c r="L708" s="0" t="str">
        <f aca="false">IF(A708="","",IF(AND(H708="Completed",I708=""),"No completion date",IF(AND(I708&lt;&gt;"",I708&lt;B708),"Completed before created","")))</f>
        <v/>
      </c>
      <c r="M708" s="0" t="str">
        <f aca="false">IF(A708="","",IF(K708="Duplicate","No","Yes"))</f>
        <v/>
      </c>
      <c r="N708" s="0" t="str">
        <f aca="false">IF(OR(A708="",H708&lt;&gt;"Completed",L708&lt;&gt;""),"",I708-B708)</f>
        <v/>
      </c>
      <c r="O708" s="0" t="str">
        <f aca="false">IF(A708="","",IFERROR(INDEX(Cleanup_Rules!$Q$6:$Q$8,MATCH(F708,Cleanup_Rules!$P$6:$P$8,0)),""))</f>
        <v/>
      </c>
      <c r="P708" s="0" t="str">
        <f aca="false">IF(OR(N708="",O708=""),"",IF(N708&lt;=O708,"Yes","No"))</f>
        <v/>
      </c>
      <c r="Q708" s="0" t="str">
        <f aca="false">IF(A708="","",MID(IF(NOT(EXACT(TRIM(Raw_Export!C708),D708))," · property","")&amp;IF(NOT(EXACT(TRIM(Raw_Export!E708),E708))," · category","")&amp;IF(NOT(EXACT(TRIM(Raw_Export!F708),F708))," · priority","")&amp;IF(NOT(EXACT(TRIM(Raw_Export!G708),G708))," · vendor","")&amp;IF(NOT(EXACT(TRIM(Raw_Export!H708),H708))," · status","")&amp;IF(ISTEXT(Raw_Export!J708)," · cost was text",""),4,200))</f>
        <v/>
      </c>
      <c r="R708" s="0" t="str">
        <f aca="false">IF(A708="","",IF(OR(LEN(Q708)&gt;0,K708&lt;&gt;"",L708&lt;&gt;""),1,0))</f>
        <v/>
      </c>
    </row>
    <row r="709" customFormat="false" ht="15" hidden="false" customHeight="false" outlineLevel="0" collapsed="false">
      <c r="A709" s="0" t="str">
        <f aca="false">IF(Raw_Export!A709="","",Raw_Export!A709)</f>
        <v/>
      </c>
      <c r="B709" s="35" t="str">
        <f aca="false">IF(A709="","",Raw_Export!B709)</f>
        <v/>
      </c>
      <c r="C709" s="36" t="str">
        <f aca="false">IF(A709="","",DATE(YEAR(B709),MONTH(B709),1))</f>
        <v/>
      </c>
      <c r="D709" s="0" t="str">
        <f aca="false">IF(A709="","",IFERROR(INDEX(Cleanup_Rules!$B$6:$B$60,MATCH(TRIM(LOWER(Raw_Export!C709)),Cleanup_Rules!$A$6:$A$60,0)),"UNMAPPED"))</f>
        <v/>
      </c>
      <c r="E709" s="0" t="str">
        <f aca="false">IF(A709="","",IFERROR(INDEX(Cleanup_Rules!$E$6:$E$60,MATCH(TRIM(LOWER(Raw_Export!E709)),Cleanup_Rules!$D$6:$D$60,0)),"UNMAPPED"))</f>
        <v/>
      </c>
      <c r="F709" s="0" t="str">
        <f aca="false">IF(A709="","",IFERROR(INDEX(Cleanup_Rules!$H$6:$H$60,MATCH(TRIM(LOWER(Raw_Export!F709)),Cleanup_Rules!$G$6:$G$60,0)),"UNMAPPED"))</f>
        <v/>
      </c>
      <c r="G709" s="0" t="str">
        <f aca="false">IF(A709="","",IFERROR(INDEX(Cleanup_Rules!$K$6:$K$60,MATCH(TRIM(LOWER(Raw_Export!G709)),Cleanup_Rules!$J$6:$J$60,0)),"UNMAPPED"))</f>
        <v/>
      </c>
      <c r="H709" s="0" t="str">
        <f aca="false">IF(A709="","",IFERROR(INDEX(Cleanup_Rules!$N$6:$N$60,MATCH(TRIM(LOWER(Raw_Export!H709)),Cleanup_Rules!$M$6:$M$60,0)),"UNMAPPED"))</f>
        <v/>
      </c>
      <c r="I709" s="35" t="str">
        <f aca="false">IF(OR(A709="",Raw_Export!I709=""),"",Raw_Export!I709)</f>
        <v/>
      </c>
      <c r="J709" s="37" t="str">
        <f aca="false">IF(A709="","",IF(Raw_Export!J709="",0,IF(ISNUMBER(Raw_Export!J709),Raw_Export!J709,VALUE(SUBSTITUTE(SUBSTITUTE(Raw_Export!J709,"$",""),",","")))))</f>
        <v/>
      </c>
      <c r="K709" s="0" t="str">
        <f aca="false">IF(A709="","",IF(COUNTIF($A$6:A709,A709)&gt;1,"Duplicate",""))</f>
        <v/>
      </c>
      <c r="L709" s="0" t="str">
        <f aca="false">IF(A709="","",IF(AND(H709="Completed",I709=""),"No completion date",IF(AND(I709&lt;&gt;"",I709&lt;B709),"Completed before created","")))</f>
        <v/>
      </c>
      <c r="M709" s="0" t="str">
        <f aca="false">IF(A709="","",IF(K709="Duplicate","No","Yes"))</f>
        <v/>
      </c>
      <c r="N709" s="0" t="str">
        <f aca="false">IF(OR(A709="",H709&lt;&gt;"Completed",L709&lt;&gt;""),"",I709-B709)</f>
        <v/>
      </c>
      <c r="O709" s="0" t="str">
        <f aca="false">IF(A709="","",IFERROR(INDEX(Cleanup_Rules!$Q$6:$Q$8,MATCH(F709,Cleanup_Rules!$P$6:$P$8,0)),""))</f>
        <v/>
      </c>
      <c r="P709" s="0" t="str">
        <f aca="false">IF(OR(N709="",O709=""),"",IF(N709&lt;=O709,"Yes","No"))</f>
        <v/>
      </c>
      <c r="Q709" s="0" t="str">
        <f aca="false">IF(A709="","",MID(IF(NOT(EXACT(TRIM(Raw_Export!C709),D709))," · property","")&amp;IF(NOT(EXACT(TRIM(Raw_Export!E709),E709))," · category","")&amp;IF(NOT(EXACT(TRIM(Raw_Export!F709),F709))," · priority","")&amp;IF(NOT(EXACT(TRIM(Raw_Export!G709),G709))," · vendor","")&amp;IF(NOT(EXACT(TRIM(Raw_Export!H709),H709))," · status","")&amp;IF(ISTEXT(Raw_Export!J709)," · cost was text",""),4,200))</f>
        <v/>
      </c>
      <c r="R709" s="0" t="str">
        <f aca="false">IF(A709="","",IF(OR(LEN(Q709)&gt;0,K709&lt;&gt;"",L709&lt;&gt;""),1,0))</f>
        <v/>
      </c>
    </row>
    <row r="710" customFormat="false" ht="15" hidden="false" customHeight="false" outlineLevel="0" collapsed="false">
      <c r="A710" s="0" t="str">
        <f aca="false">IF(Raw_Export!A710="","",Raw_Export!A710)</f>
        <v/>
      </c>
      <c r="B710" s="35" t="str">
        <f aca="false">IF(A710="","",Raw_Export!B710)</f>
        <v/>
      </c>
      <c r="C710" s="36" t="str">
        <f aca="false">IF(A710="","",DATE(YEAR(B710),MONTH(B710),1))</f>
        <v/>
      </c>
      <c r="D710" s="0" t="str">
        <f aca="false">IF(A710="","",IFERROR(INDEX(Cleanup_Rules!$B$6:$B$60,MATCH(TRIM(LOWER(Raw_Export!C710)),Cleanup_Rules!$A$6:$A$60,0)),"UNMAPPED"))</f>
        <v/>
      </c>
      <c r="E710" s="0" t="str">
        <f aca="false">IF(A710="","",IFERROR(INDEX(Cleanup_Rules!$E$6:$E$60,MATCH(TRIM(LOWER(Raw_Export!E710)),Cleanup_Rules!$D$6:$D$60,0)),"UNMAPPED"))</f>
        <v/>
      </c>
      <c r="F710" s="0" t="str">
        <f aca="false">IF(A710="","",IFERROR(INDEX(Cleanup_Rules!$H$6:$H$60,MATCH(TRIM(LOWER(Raw_Export!F710)),Cleanup_Rules!$G$6:$G$60,0)),"UNMAPPED"))</f>
        <v/>
      </c>
      <c r="G710" s="0" t="str">
        <f aca="false">IF(A710="","",IFERROR(INDEX(Cleanup_Rules!$K$6:$K$60,MATCH(TRIM(LOWER(Raw_Export!G710)),Cleanup_Rules!$J$6:$J$60,0)),"UNMAPPED"))</f>
        <v/>
      </c>
      <c r="H710" s="0" t="str">
        <f aca="false">IF(A710="","",IFERROR(INDEX(Cleanup_Rules!$N$6:$N$60,MATCH(TRIM(LOWER(Raw_Export!H710)),Cleanup_Rules!$M$6:$M$60,0)),"UNMAPPED"))</f>
        <v/>
      </c>
      <c r="I710" s="35" t="str">
        <f aca="false">IF(OR(A710="",Raw_Export!I710=""),"",Raw_Export!I710)</f>
        <v/>
      </c>
      <c r="J710" s="37" t="str">
        <f aca="false">IF(A710="","",IF(Raw_Export!J710="",0,IF(ISNUMBER(Raw_Export!J710),Raw_Export!J710,VALUE(SUBSTITUTE(SUBSTITUTE(Raw_Export!J710,"$",""),",","")))))</f>
        <v/>
      </c>
      <c r="K710" s="0" t="str">
        <f aca="false">IF(A710="","",IF(COUNTIF($A$6:A710,A710)&gt;1,"Duplicate",""))</f>
        <v/>
      </c>
      <c r="L710" s="0" t="str">
        <f aca="false">IF(A710="","",IF(AND(H710="Completed",I710=""),"No completion date",IF(AND(I710&lt;&gt;"",I710&lt;B710),"Completed before created","")))</f>
        <v/>
      </c>
      <c r="M710" s="0" t="str">
        <f aca="false">IF(A710="","",IF(K710="Duplicate","No","Yes"))</f>
        <v/>
      </c>
      <c r="N710" s="0" t="str">
        <f aca="false">IF(OR(A710="",H710&lt;&gt;"Completed",L710&lt;&gt;""),"",I710-B710)</f>
        <v/>
      </c>
      <c r="O710" s="0" t="str">
        <f aca="false">IF(A710="","",IFERROR(INDEX(Cleanup_Rules!$Q$6:$Q$8,MATCH(F710,Cleanup_Rules!$P$6:$P$8,0)),""))</f>
        <v/>
      </c>
      <c r="P710" s="0" t="str">
        <f aca="false">IF(OR(N710="",O710=""),"",IF(N710&lt;=O710,"Yes","No"))</f>
        <v/>
      </c>
      <c r="Q710" s="0" t="str">
        <f aca="false">IF(A710="","",MID(IF(NOT(EXACT(TRIM(Raw_Export!C710),D710))," · property","")&amp;IF(NOT(EXACT(TRIM(Raw_Export!E710),E710))," · category","")&amp;IF(NOT(EXACT(TRIM(Raw_Export!F710),F710))," · priority","")&amp;IF(NOT(EXACT(TRIM(Raw_Export!G710),G710))," · vendor","")&amp;IF(NOT(EXACT(TRIM(Raw_Export!H710),H710))," · status","")&amp;IF(ISTEXT(Raw_Export!J710)," · cost was text",""),4,200))</f>
        <v/>
      </c>
      <c r="R710" s="0" t="str">
        <f aca="false">IF(A710="","",IF(OR(LEN(Q710)&gt;0,K710&lt;&gt;"",L710&lt;&gt;""),1,0))</f>
        <v/>
      </c>
    </row>
    <row r="711" customFormat="false" ht="15" hidden="false" customHeight="false" outlineLevel="0" collapsed="false">
      <c r="A711" s="0" t="str">
        <f aca="false">IF(Raw_Export!A711="","",Raw_Export!A711)</f>
        <v/>
      </c>
      <c r="B711" s="35" t="str">
        <f aca="false">IF(A711="","",Raw_Export!B711)</f>
        <v/>
      </c>
      <c r="C711" s="36" t="str">
        <f aca="false">IF(A711="","",DATE(YEAR(B711),MONTH(B711),1))</f>
        <v/>
      </c>
      <c r="D711" s="0" t="str">
        <f aca="false">IF(A711="","",IFERROR(INDEX(Cleanup_Rules!$B$6:$B$60,MATCH(TRIM(LOWER(Raw_Export!C711)),Cleanup_Rules!$A$6:$A$60,0)),"UNMAPPED"))</f>
        <v/>
      </c>
      <c r="E711" s="0" t="str">
        <f aca="false">IF(A711="","",IFERROR(INDEX(Cleanup_Rules!$E$6:$E$60,MATCH(TRIM(LOWER(Raw_Export!E711)),Cleanup_Rules!$D$6:$D$60,0)),"UNMAPPED"))</f>
        <v/>
      </c>
      <c r="F711" s="0" t="str">
        <f aca="false">IF(A711="","",IFERROR(INDEX(Cleanup_Rules!$H$6:$H$60,MATCH(TRIM(LOWER(Raw_Export!F711)),Cleanup_Rules!$G$6:$G$60,0)),"UNMAPPED"))</f>
        <v/>
      </c>
      <c r="G711" s="0" t="str">
        <f aca="false">IF(A711="","",IFERROR(INDEX(Cleanup_Rules!$K$6:$K$60,MATCH(TRIM(LOWER(Raw_Export!G711)),Cleanup_Rules!$J$6:$J$60,0)),"UNMAPPED"))</f>
        <v/>
      </c>
      <c r="H711" s="0" t="str">
        <f aca="false">IF(A711="","",IFERROR(INDEX(Cleanup_Rules!$N$6:$N$60,MATCH(TRIM(LOWER(Raw_Export!H711)),Cleanup_Rules!$M$6:$M$60,0)),"UNMAPPED"))</f>
        <v/>
      </c>
      <c r="I711" s="35" t="str">
        <f aca="false">IF(OR(A711="",Raw_Export!I711=""),"",Raw_Export!I711)</f>
        <v/>
      </c>
      <c r="J711" s="37" t="str">
        <f aca="false">IF(A711="","",IF(Raw_Export!J711="",0,IF(ISNUMBER(Raw_Export!J711),Raw_Export!J711,VALUE(SUBSTITUTE(SUBSTITUTE(Raw_Export!J711,"$",""),",","")))))</f>
        <v/>
      </c>
      <c r="K711" s="0" t="str">
        <f aca="false">IF(A711="","",IF(COUNTIF($A$6:A711,A711)&gt;1,"Duplicate",""))</f>
        <v/>
      </c>
      <c r="L711" s="0" t="str">
        <f aca="false">IF(A711="","",IF(AND(H711="Completed",I711=""),"No completion date",IF(AND(I711&lt;&gt;"",I711&lt;B711),"Completed before created","")))</f>
        <v/>
      </c>
      <c r="M711" s="0" t="str">
        <f aca="false">IF(A711="","",IF(K711="Duplicate","No","Yes"))</f>
        <v/>
      </c>
      <c r="N711" s="0" t="str">
        <f aca="false">IF(OR(A711="",H711&lt;&gt;"Completed",L711&lt;&gt;""),"",I711-B711)</f>
        <v/>
      </c>
      <c r="O711" s="0" t="str">
        <f aca="false">IF(A711="","",IFERROR(INDEX(Cleanup_Rules!$Q$6:$Q$8,MATCH(F711,Cleanup_Rules!$P$6:$P$8,0)),""))</f>
        <v/>
      </c>
      <c r="P711" s="0" t="str">
        <f aca="false">IF(OR(N711="",O711=""),"",IF(N711&lt;=O711,"Yes","No"))</f>
        <v/>
      </c>
      <c r="Q711" s="0" t="str">
        <f aca="false">IF(A711="","",MID(IF(NOT(EXACT(TRIM(Raw_Export!C711),D711))," · property","")&amp;IF(NOT(EXACT(TRIM(Raw_Export!E711),E711))," · category","")&amp;IF(NOT(EXACT(TRIM(Raw_Export!F711),F711))," · priority","")&amp;IF(NOT(EXACT(TRIM(Raw_Export!G711),G711))," · vendor","")&amp;IF(NOT(EXACT(TRIM(Raw_Export!H711),H711))," · status","")&amp;IF(ISTEXT(Raw_Export!J711)," · cost was text",""),4,200))</f>
        <v/>
      </c>
      <c r="R711" s="0" t="str">
        <f aca="false">IF(A711="","",IF(OR(LEN(Q711)&gt;0,K711&lt;&gt;"",L711&lt;&gt;""),1,0))</f>
        <v/>
      </c>
    </row>
    <row r="712" customFormat="false" ht="15" hidden="false" customHeight="false" outlineLevel="0" collapsed="false">
      <c r="A712" s="0" t="str">
        <f aca="false">IF(Raw_Export!A712="","",Raw_Export!A712)</f>
        <v/>
      </c>
      <c r="B712" s="35" t="str">
        <f aca="false">IF(A712="","",Raw_Export!B712)</f>
        <v/>
      </c>
      <c r="C712" s="36" t="str">
        <f aca="false">IF(A712="","",DATE(YEAR(B712),MONTH(B712),1))</f>
        <v/>
      </c>
      <c r="D712" s="0" t="str">
        <f aca="false">IF(A712="","",IFERROR(INDEX(Cleanup_Rules!$B$6:$B$60,MATCH(TRIM(LOWER(Raw_Export!C712)),Cleanup_Rules!$A$6:$A$60,0)),"UNMAPPED"))</f>
        <v/>
      </c>
      <c r="E712" s="0" t="str">
        <f aca="false">IF(A712="","",IFERROR(INDEX(Cleanup_Rules!$E$6:$E$60,MATCH(TRIM(LOWER(Raw_Export!E712)),Cleanup_Rules!$D$6:$D$60,0)),"UNMAPPED"))</f>
        <v/>
      </c>
      <c r="F712" s="0" t="str">
        <f aca="false">IF(A712="","",IFERROR(INDEX(Cleanup_Rules!$H$6:$H$60,MATCH(TRIM(LOWER(Raw_Export!F712)),Cleanup_Rules!$G$6:$G$60,0)),"UNMAPPED"))</f>
        <v/>
      </c>
      <c r="G712" s="0" t="str">
        <f aca="false">IF(A712="","",IFERROR(INDEX(Cleanup_Rules!$K$6:$K$60,MATCH(TRIM(LOWER(Raw_Export!G712)),Cleanup_Rules!$J$6:$J$60,0)),"UNMAPPED"))</f>
        <v/>
      </c>
      <c r="H712" s="0" t="str">
        <f aca="false">IF(A712="","",IFERROR(INDEX(Cleanup_Rules!$N$6:$N$60,MATCH(TRIM(LOWER(Raw_Export!H712)),Cleanup_Rules!$M$6:$M$60,0)),"UNMAPPED"))</f>
        <v/>
      </c>
      <c r="I712" s="35" t="str">
        <f aca="false">IF(OR(A712="",Raw_Export!I712=""),"",Raw_Export!I712)</f>
        <v/>
      </c>
      <c r="J712" s="37" t="str">
        <f aca="false">IF(A712="","",IF(Raw_Export!J712="",0,IF(ISNUMBER(Raw_Export!J712),Raw_Export!J712,VALUE(SUBSTITUTE(SUBSTITUTE(Raw_Export!J712,"$",""),",","")))))</f>
        <v/>
      </c>
      <c r="K712" s="0" t="str">
        <f aca="false">IF(A712="","",IF(COUNTIF($A$6:A712,A712)&gt;1,"Duplicate",""))</f>
        <v/>
      </c>
      <c r="L712" s="0" t="str">
        <f aca="false">IF(A712="","",IF(AND(H712="Completed",I712=""),"No completion date",IF(AND(I712&lt;&gt;"",I712&lt;B712),"Completed before created","")))</f>
        <v/>
      </c>
      <c r="M712" s="0" t="str">
        <f aca="false">IF(A712="","",IF(K712="Duplicate","No","Yes"))</f>
        <v/>
      </c>
      <c r="N712" s="0" t="str">
        <f aca="false">IF(OR(A712="",H712&lt;&gt;"Completed",L712&lt;&gt;""),"",I712-B712)</f>
        <v/>
      </c>
      <c r="O712" s="0" t="str">
        <f aca="false">IF(A712="","",IFERROR(INDEX(Cleanup_Rules!$Q$6:$Q$8,MATCH(F712,Cleanup_Rules!$P$6:$P$8,0)),""))</f>
        <v/>
      </c>
      <c r="P712" s="0" t="str">
        <f aca="false">IF(OR(N712="",O712=""),"",IF(N712&lt;=O712,"Yes","No"))</f>
        <v/>
      </c>
      <c r="Q712" s="0" t="str">
        <f aca="false">IF(A712="","",MID(IF(NOT(EXACT(TRIM(Raw_Export!C712),D712))," · property","")&amp;IF(NOT(EXACT(TRIM(Raw_Export!E712),E712))," · category","")&amp;IF(NOT(EXACT(TRIM(Raw_Export!F712),F712))," · priority","")&amp;IF(NOT(EXACT(TRIM(Raw_Export!G712),G712))," · vendor","")&amp;IF(NOT(EXACT(TRIM(Raw_Export!H712),H712))," · status","")&amp;IF(ISTEXT(Raw_Export!J712)," · cost was text",""),4,200))</f>
        <v/>
      </c>
      <c r="R712" s="0" t="str">
        <f aca="false">IF(A712="","",IF(OR(LEN(Q712)&gt;0,K712&lt;&gt;"",L712&lt;&gt;""),1,0))</f>
        <v/>
      </c>
    </row>
    <row r="713" customFormat="false" ht="15" hidden="false" customHeight="false" outlineLevel="0" collapsed="false">
      <c r="A713" s="0" t="str">
        <f aca="false">IF(Raw_Export!A713="","",Raw_Export!A713)</f>
        <v/>
      </c>
      <c r="B713" s="35" t="str">
        <f aca="false">IF(A713="","",Raw_Export!B713)</f>
        <v/>
      </c>
      <c r="C713" s="36" t="str">
        <f aca="false">IF(A713="","",DATE(YEAR(B713),MONTH(B713),1))</f>
        <v/>
      </c>
      <c r="D713" s="0" t="str">
        <f aca="false">IF(A713="","",IFERROR(INDEX(Cleanup_Rules!$B$6:$B$60,MATCH(TRIM(LOWER(Raw_Export!C713)),Cleanup_Rules!$A$6:$A$60,0)),"UNMAPPED"))</f>
        <v/>
      </c>
      <c r="E713" s="0" t="str">
        <f aca="false">IF(A713="","",IFERROR(INDEX(Cleanup_Rules!$E$6:$E$60,MATCH(TRIM(LOWER(Raw_Export!E713)),Cleanup_Rules!$D$6:$D$60,0)),"UNMAPPED"))</f>
        <v/>
      </c>
      <c r="F713" s="0" t="str">
        <f aca="false">IF(A713="","",IFERROR(INDEX(Cleanup_Rules!$H$6:$H$60,MATCH(TRIM(LOWER(Raw_Export!F713)),Cleanup_Rules!$G$6:$G$60,0)),"UNMAPPED"))</f>
        <v/>
      </c>
      <c r="G713" s="0" t="str">
        <f aca="false">IF(A713="","",IFERROR(INDEX(Cleanup_Rules!$K$6:$K$60,MATCH(TRIM(LOWER(Raw_Export!G713)),Cleanup_Rules!$J$6:$J$60,0)),"UNMAPPED"))</f>
        <v/>
      </c>
      <c r="H713" s="0" t="str">
        <f aca="false">IF(A713="","",IFERROR(INDEX(Cleanup_Rules!$N$6:$N$60,MATCH(TRIM(LOWER(Raw_Export!H713)),Cleanup_Rules!$M$6:$M$60,0)),"UNMAPPED"))</f>
        <v/>
      </c>
      <c r="I713" s="35" t="str">
        <f aca="false">IF(OR(A713="",Raw_Export!I713=""),"",Raw_Export!I713)</f>
        <v/>
      </c>
      <c r="J713" s="37" t="str">
        <f aca="false">IF(A713="","",IF(Raw_Export!J713="",0,IF(ISNUMBER(Raw_Export!J713),Raw_Export!J713,VALUE(SUBSTITUTE(SUBSTITUTE(Raw_Export!J713,"$",""),",","")))))</f>
        <v/>
      </c>
      <c r="K713" s="0" t="str">
        <f aca="false">IF(A713="","",IF(COUNTIF($A$6:A713,A713)&gt;1,"Duplicate",""))</f>
        <v/>
      </c>
      <c r="L713" s="0" t="str">
        <f aca="false">IF(A713="","",IF(AND(H713="Completed",I713=""),"No completion date",IF(AND(I713&lt;&gt;"",I713&lt;B713),"Completed before created","")))</f>
        <v/>
      </c>
      <c r="M713" s="0" t="str">
        <f aca="false">IF(A713="","",IF(K713="Duplicate","No","Yes"))</f>
        <v/>
      </c>
      <c r="N713" s="0" t="str">
        <f aca="false">IF(OR(A713="",H713&lt;&gt;"Completed",L713&lt;&gt;""),"",I713-B713)</f>
        <v/>
      </c>
      <c r="O713" s="0" t="str">
        <f aca="false">IF(A713="","",IFERROR(INDEX(Cleanup_Rules!$Q$6:$Q$8,MATCH(F713,Cleanup_Rules!$P$6:$P$8,0)),""))</f>
        <v/>
      </c>
      <c r="P713" s="0" t="str">
        <f aca="false">IF(OR(N713="",O713=""),"",IF(N713&lt;=O713,"Yes","No"))</f>
        <v/>
      </c>
      <c r="Q713" s="0" t="str">
        <f aca="false">IF(A713="","",MID(IF(NOT(EXACT(TRIM(Raw_Export!C713),D713))," · property","")&amp;IF(NOT(EXACT(TRIM(Raw_Export!E713),E713))," · category","")&amp;IF(NOT(EXACT(TRIM(Raw_Export!F713),F713))," · priority","")&amp;IF(NOT(EXACT(TRIM(Raw_Export!G713),G713))," · vendor","")&amp;IF(NOT(EXACT(TRIM(Raw_Export!H713),H713))," · status","")&amp;IF(ISTEXT(Raw_Export!J713)," · cost was text",""),4,200))</f>
        <v/>
      </c>
      <c r="R713" s="0" t="str">
        <f aca="false">IF(A713="","",IF(OR(LEN(Q713)&gt;0,K713&lt;&gt;"",L713&lt;&gt;""),1,0))</f>
        <v/>
      </c>
    </row>
    <row r="714" customFormat="false" ht="15" hidden="false" customHeight="false" outlineLevel="0" collapsed="false">
      <c r="A714" s="0" t="str">
        <f aca="false">IF(Raw_Export!A714="","",Raw_Export!A714)</f>
        <v/>
      </c>
      <c r="B714" s="35" t="str">
        <f aca="false">IF(A714="","",Raw_Export!B714)</f>
        <v/>
      </c>
      <c r="C714" s="36" t="str">
        <f aca="false">IF(A714="","",DATE(YEAR(B714),MONTH(B714),1))</f>
        <v/>
      </c>
      <c r="D714" s="0" t="str">
        <f aca="false">IF(A714="","",IFERROR(INDEX(Cleanup_Rules!$B$6:$B$60,MATCH(TRIM(LOWER(Raw_Export!C714)),Cleanup_Rules!$A$6:$A$60,0)),"UNMAPPED"))</f>
        <v/>
      </c>
      <c r="E714" s="0" t="str">
        <f aca="false">IF(A714="","",IFERROR(INDEX(Cleanup_Rules!$E$6:$E$60,MATCH(TRIM(LOWER(Raw_Export!E714)),Cleanup_Rules!$D$6:$D$60,0)),"UNMAPPED"))</f>
        <v/>
      </c>
      <c r="F714" s="0" t="str">
        <f aca="false">IF(A714="","",IFERROR(INDEX(Cleanup_Rules!$H$6:$H$60,MATCH(TRIM(LOWER(Raw_Export!F714)),Cleanup_Rules!$G$6:$G$60,0)),"UNMAPPED"))</f>
        <v/>
      </c>
      <c r="G714" s="0" t="str">
        <f aca="false">IF(A714="","",IFERROR(INDEX(Cleanup_Rules!$K$6:$K$60,MATCH(TRIM(LOWER(Raw_Export!G714)),Cleanup_Rules!$J$6:$J$60,0)),"UNMAPPED"))</f>
        <v/>
      </c>
      <c r="H714" s="0" t="str">
        <f aca="false">IF(A714="","",IFERROR(INDEX(Cleanup_Rules!$N$6:$N$60,MATCH(TRIM(LOWER(Raw_Export!H714)),Cleanup_Rules!$M$6:$M$60,0)),"UNMAPPED"))</f>
        <v/>
      </c>
      <c r="I714" s="35" t="str">
        <f aca="false">IF(OR(A714="",Raw_Export!I714=""),"",Raw_Export!I714)</f>
        <v/>
      </c>
      <c r="J714" s="37" t="str">
        <f aca="false">IF(A714="","",IF(Raw_Export!J714="",0,IF(ISNUMBER(Raw_Export!J714),Raw_Export!J714,VALUE(SUBSTITUTE(SUBSTITUTE(Raw_Export!J714,"$",""),",","")))))</f>
        <v/>
      </c>
      <c r="K714" s="0" t="str">
        <f aca="false">IF(A714="","",IF(COUNTIF($A$6:A714,A714)&gt;1,"Duplicate",""))</f>
        <v/>
      </c>
      <c r="L714" s="0" t="str">
        <f aca="false">IF(A714="","",IF(AND(H714="Completed",I714=""),"No completion date",IF(AND(I714&lt;&gt;"",I714&lt;B714),"Completed before created","")))</f>
        <v/>
      </c>
      <c r="M714" s="0" t="str">
        <f aca="false">IF(A714="","",IF(K714="Duplicate","No","Yes"))</f>
        <v/>
      </c>
      <c r="N714" s="0" t="str">
        <f aca="false">IF(OR(A714="",H714&lt;&gt;"Completed",L714&lt;&gt;""),"",I714-B714)</f>
        <v/>
      </c>
      <c r="O714" s="0" t="str">
        <f aca="false">IF(A714="","",IFERROR(INDEX(Cleanup_Rules!$Q$6:$Q$8,MATCH(F714,Cleanup_Rules!$P$6:$P$8,0)),""))</f>
        <v/>
      </c>
      <c r="P714" s="0" t="str">
        <f aca="false">IF(OR(N714="",O714=""),"",IF(N714&lt;=O714,"Yes","No"))</f>
        <v/>
      </c>
      <c r="Q714" s="0" t="str">
        <f aca="false">IF(A714="","",MID(IF(NOT(EXACT(TRIM(Raw_Export!C714),D714))," · property","")&amp;IF(NOT(EXACT(TRIM(Raw_Export!E714),E714))," · category","")&amp;IF(NOT(EXACT(TRIM(Raw_Export!F714),F714))," · priority","")&amp;IF(NOT(EXACT(TRIM(Raw_Export!G714),G714))," · vendor","")&amp;IF(NOT(EXACT(TRIM(Raw_Export!H714),H714))," · status","")&amp;IF(ISTEXT(Raw_Export!J714)," · cost was text",""),4,200))</f>
        <v/>
      </c>
      <c r="R714" s="0" t="str">
        <f aca="false">IF(A714="","",IF(OR(LEN(Q714)&gt;0,K714&lt;&gt;"",L714&lt;&gt;""),1,0))</f>
        <v/>
      </c>
    </row>
    <row r="715" customFormat="false" ht="15" hidden="false" customHeight="false" outlineLevel="0" collapsed="false">
      <c r="A715" s="0" t="str">
        <f aca="false">IF(Raw_Export!A715="","",Raw_Export!A715)</f>
        <v/>
      </c>
      <c r="B715" s="35" t="str">
        <f aca="false">IF(A715="","",Raw_Export!B715)</f>
        <v/>
      </c>
      <c r="C715" s="36" t="str">
        <f aca="false">IF(A715="","",DATE(YEAR(B715),MONTH(B715),1))</f>
        <v/>
      </c>
      <c r="D715" s="0" t="str">
        <f aca="false">IF(A715="","",IFERROR(INDEX(Cleanup_Rules!$B$6:$B$60,MATCH(TRIM(LOWER(Raw_Export!C715)),Cleanup_Rules!$A$6:$A$60,0)),"UNMAPPED"))</f>
        <v/>
      </c>
      <c r="E715" s="0" t="str">
        <f aca="false">IF(A715="","",IFERROR(INDEX(Cleanup_Rules!$E$6:$E$60,MATCH(TRIM(LOWER(Raw_Export!E715)),Cleanup_Rules!$D$6:$D$60,0)),"UNMAPPED"))</f>
        <v/>
      </c>
      <c r="F715" s="0" t="str">
        <f aca="false">IF(A715="","",IFERROR(INDEX(Cleanup_Rules!$H$6:$H$60,MATCH(TRIM(LOWER(Raw_Export!F715)),Cleanup_Rules!$G$6:$G$60,0)),"UNMAPPED"))</f>
        <v/>
      </c>
      <c r="G715" s="0" t="str">
        <f aca="false">IF(A715="","",IFERROR(INDEX(Cleanup_Rules!$K$6:$K$60,MATCH(TRIM(LOWER(Raw_Export!G715)),Cleanup_Rules!$J$6:$J$60,0)),"UNMAPPED"))</f>
        <v/>
      </c>
      <c r="H715" s="0" t="str">
        <f aca="false">IF(A715="","",IFERROR(INDEX(Cleanup_Rules!$N$6:$N$60,MATCH(TRIM(LOWER(Raw_Export!H715)),Cleanup_Rules!$M$6:$M$60,0)),"UNMAPPED"))</f>
        <v/>
      </c>
      <c r="I715" s="35" t="str">
        <f aca="false">IF(OR(A715="",Raw_Export!I715=""),"",Raw_Export!I715)</f>
        <v/>
      </c>
      <c r="J715" s="37" t="str">
        <f aca="false">IF(A715="","",IF(Raw_Export!J715="",0,IF(ISNUMBER(Raw_Export!J715),Raw_Export!J715,VALUE(SUBSTITUTE(SUBSTITUTE(Raw_Export!J715,"$",""),",","")))))</f>
        <v/>
      </c>
      <c r="K715" s="0" t="str">
        <f aca="false">IF(A715="","",IF(COUNTIF($A$6:A715,A715)&gt;1,"Duplicate",""))</f>
        <v/>
      </c>
      <c r="L715" s="0" t="str">
        <f aca="false">IF(A715="","",IF(AND(H715="Completed",I715=""),"No completion date",IF(AND(I715&lt;&gt;"",I715&lt;B715),"Completed before created","")))</f>
        <v/>
      </c>
      <c r="M715" s="0" t="str">
        <f aca="false">IF(A715="","",IF(K715="Duplicate","No","Yes"))</f>
        <v/>
      </c>
      <c r="N715" s="0" t="str">
        <f aca="false">IF(OR(A715="",H715&lt;&gt;"Completed",L715&lt;&gt;""),"",I715-B715)</f>
        <v/>
      </c>
      <c r="O715" s="0" t="str">
        <f aca="false">IF(A715="","",IFERROR(INDEX(Cleanup_Rules!$Q$6:$Q$8,MATCH(F715,Cleanup_Rules!$P$6:$P$8,0)),""))</f>
        <v/>
      </c>
      <c r="P715" s="0" t="str">
        <f aca="false">IF(OR(N715="",O715=""),"",IF(N715&lt;=O715,"Yes","No"))</f>
        <v/>
      </c>
      <c r="Q715" s="0" t="str">
        <f aca="false">IF(A715="","",MID(IF(NOT(EXACT(TRIM(Raw_Export!C715),D715))," · property","")&amp;IF(NOT(EXACT(TRIM(Raw_Export!E715),E715))," · category","")&amp;IF(NOT(EXACT(TRIM(Raw_Export!F715),F715))," · priority","")&amp;IF(NOT(EXACT(TRIM(Raw_Export!G715),G715))," · vendor","")&amp;IF(NOT(EXACT(TRIM(Raw_Export!H715),H715))," · status","")&amp;IF(ISTEXT(Raw_Export!J715)," · cost was text",""),4,200))</f>
        <v/>
      </c>
      <c r="R715" s="0" t="str">
        <f aca="false">IF(A715="","",IF(OR(LEN(Q715)&gt;0,K715&lt;&gt;"",L715&lt;&gt;""),1,0))</f>
        <v/>
      </c>
    </row>
    <row r="716" customFormat="false" ht="15" hidden="false" customHeight="false" outlineLevel="0" collapsed="false">
      <c r="A716" s="0" t="str">
        <f aca="false">IF(Raw_Export!A716="","",Raw_Export!A716)</f>
        <v/>
      </c>
      <c r="B716" s="35" t="str">
        <f aca="false">IF(A716="","",Raw_Export!B716)</f>
        <v/>
      </c>
      <c r="C716" s="36" t="str">
        <f aca="false">IF(A716="","",DATE(YEAR(B716),MONTH(B716),1))</f>
        <v/>
      </c>
      <c r="D716" s="0" t="str">
        <f aca="false">IF(A716="","",IFERROR(INDEX(Cleanup_Rules!$B$6:$B$60,MATCH(TRIM(LOWER(Raw_Export!C716)),Cleanup_Rules!$A$6:$A$60,0)),"UNMAPPED"))</f>
        <v/>
      </c>
      <c r="E716" s="0" t="str">
        <f aca="false">IF(A716="","",IFERROR(INDEX(Cleanup_Rules!$E$6:$E$60,MATCH(TRIM(LOWER(Raw_Export!E716)),Cleanup_Rules!$D$6:$D$60,0)),"UNMAPPED"))</f>
        <v/>
      </c>
      <c r="F716" s="0" t="str">
        <f aca="false">IF(A716="","",IFERROR(INDEX(Cleanup_Rules!$H$6:$H$60,MATCH(TRIM(LOWER(Raw_Export!F716)),Cleanup_Rules!$G$6:$G$60,0)),"UNMAPPED"))</f>
        <v/>
      </c>
      <c r="G716" s="0" t="str">
        <f aca="false">IF(A716="","",IFERROR(INDEX(Cleanup_Rules!$K$6:$K$60,MATCH(TRIM(LOWER(Raw_Export!G716)),Cleanup_Rules!$J$6:$J$60,0)),"UNMAPPED"))</f>
        <v/>
      </c>
      <c r="H716" s="0" t="str">
        <f aca="false">IF(A716="","",IFERROR(INDEX(Cleanup_Rules!$N$6:$N$60,MATCH(TRIM(LOWER(Raw_Export!H716)),Cleanup_Rules!$M$6:$M$60,0)),"UNMAPPED"))</f>
        <v/>
      </c>
      <c r="I716" s="35" t="str">
        <f aca="false">IF(OR(A716="",Raw_Export!I716=""),"",Raw_Export!I716)</f>
        <v/>
      </c>
      <c r="J716" s="37" t="str">
        <f aca="false">IF(A716="","",IF(Raw_Export!J716="",0,IF(ISNUMBER(Raw_Export!J716),Raw_Export!J716,VALUE(SUBSTITUTE(SUBSTITUTE(Raw_Export!J716,"$",""),",","")))))</f>
        <v/>
      </c>
      <c r="K716" s="0" t="str">
        <f aca="false">IF(A716="","",IF(COUNTIF($A$6:A716,A716)&gt;1,"Duplicate",""))</f>
        <v/>
      </c>
      <c r="L716" s="0" t="str">
        <f aca="false">IF(A716="","",IF(AND(H716="Completed",I716=""),"No completion date",IF(AND(I716&lt;&gt;"",I716&lt;B716),"Completed before created","")))</f>
        <v/>
      </c>
      <c r="M716" s="0" t="str">
        <f aca="false">IF(A716="","",IF(K716="Duplicate","No","Yes"))</f>
        <v/>
      </c>
      <c r="N716" s="0" t="str">
        <f aca="false">IF(OR(A716="",H716&lt;&gt;"Completed",L716&lt;&gt;""),"",I716-B716)</f>
        <v/>
      </c>
      <c r="O716" s="0" t="str">
        <f aca="false">IF(A716="","",IFERROR(INDEX(Cleanup_Rules!$Q$6:$Q$8,MATCH(F716,Cleanup_Rules!$P$6:$P$8,0)),""))</f>
        <v/>
      </c>
      <c r="P716" s="0" t="str">
        <f aca="false">IF(OR(N716="",O716=""),"",IF(N716&lt;=O716,"Yes","No"))</f>
        <v/>
      </c>
      <c r="Q716" s="0" t="str">
        <f aca="false">IF(A716="","",MID(IF(NOT(EXACT(TRIM(Raw_Export!C716),D716))," · property","")&amp;IF(NOT(EXACT(TRIM(Raw_Export!E716),E716))," · category","")&amp;IF(NOT(EXACT(TRIM(Raw_Export!F716),F716))," · priority","")&amp;IF(NOT(EXACT(TRIM(Raw_Export!G716),G716))," · vendor","")&amp;IF(NOT(EXACT(TRIM(Raw_Export!H716),H716))," · status","")&amp;IF(ISTEXT(Raw_Export!J716)," · cost was text",""),4,200))</f>
        <v/>
      </c>
      <c r="R716" s="0" t="str">
        <f aca="false">IF(A716="","",IF(OR(LEN(Q716)&gt;0,K716&lt;&gt;"",L716&lt;&gt;""),1,0))</f>
        <v/>
      </c>
    </row>
    <row r="717" customFormat="false" ht="15" hidden="false" customHeight="false" outlineLevel="0" collapsed="false">
      <c r="A717" s="0" t="str">
        <f aca="false">IF(Raw_Export!A717="","",Raw_Export!A717)</f>
        <v/>
      </c>
      <c r="B717" s="35" t="str">
        <f aca="false">IF(A717="","",Raw_Export!B717)</f>
        <v/>
      </c>
      <c r="C717" s="36" t="str">
        <f aca="false">IF(A717="","",DATE(YEAR(B717),MONTH(B717),1))</f>
        <v/>
      </c>
      <c r="D717" s="0" t="str">
        <f aca="false">IF(A717="","",IFERROR(INDEX(Cleanup_Rules!$B$6:$B$60,MATCH(TRIM(LOWER(Raw_Export!C717)),Cleanup_Rules!$A$6:$A$60,0)),"UNMAPPED"))</f>
        <v/>
      </c>
      <c r="E717" s="0" t="str">
        <f aca="false">IF(A717="","",IFERROR(INDEX(Cleanup_Rules!$E$6:$E$60,MATCH(TRIM(LOWER(Raw_Export!E717)),Cleanup_Rules!$D$6:$D$60,0)),"UNMAPPED"))</f>
        <v/>
      </c>
      <c r="F717" s="0" t="str">
        <f aca="false">IF(A717="","",IFERROR(INDEX(Cleanup_Rules!$H$6:$H$60,MATCH(TRIM(LOWER(Raw_Export!F717)),Cleanup_Rules!$G$6:$G$60,0)),"UNMAPPED"))</f>
        <v/>
      </c>
      <c r="G717" s="0" t="str">
        <f aca="false">IF(A717="","",IFERROR(INDEX(Cleanup_Rules!$K$6:$K$60,MATCH(TRIM(LOWER(Raw_Export!G717)),Cleanup_Rules!$J$6:$J$60,0)),"UNMAPPED"))</f>
        <v/>
      </c>
      <c r="H717" s="0" t="str">
        <f aca="false">IF(A717="","",IFERROR(INDEX(Cleanup_Rules!$N$6:$N$60,MATCH(TRIM(LOWER(Raw_Export!H717)),Cleanup_Rules!$M$6:$M$60,0)),"UNMAPPED"))</f>
        <v/>
      </c>
      <c r="I717" s="35" t="str">
        <f aca="false">IF(OR(A717="",Raw_Export!I717=""),"",Raw_Export!I717)</f>
        <v/>
      </c>
      <c r="J717" s="37" t="str">
        <f aca="false">IF(A717="","",IF(Raw_Export!J717="",0,IF(ISNUMBER(Raw_Export!J717),Raw_Export!J717,VALUE(SUBSTITUTE(SUBSTITUTE(Raw_Export!J717,"$",""),",","")))))</f>
        <v/>
      </c>
      <c r="K717" s="0" t="str">
        <f aca="false">IF(A717="","",IF(COUNTIF($A$6:A717,A717)&gt;1,"Duplicate",""))</f>
        <v/>
      </c>
      <c r="L717" s="0" t="str">
        <f aca="false">IF(A717="","",IF(AND(H717="Completed",I717=""),"No completion date",IF(AND(I717&lt;&gt;"",I717&lt;B717),"Completed before created","")))</f>
        <v/>
      </c>
      <c r="M717" s="0" t="str">
        <f aca="false">IF(A717="","",IF(K717="Duplicate","No","Yes"))</f>
        <v/>
      </c>
      <c r="N717" s="0" t="str">
        <f aca="false">IF(OR(A717="",H717&lt;&gt;"Completed",L717&lt;&gt;""),"",I717-B717)</f>
        <v/>
      </c>
      <c r="O717" s="0" t="str">
        <f aca="false">IF(A717="","",IFERROR(INDEX(Cleanup_Rules!$Q$6:$Q$8,MATCH(F717,Cleanup_Rules!$P$6:$P$8,0)),""))</f>
        <v/>
      </c>
      <c r="P717" s="0" t="str">
        <f aca="false">IF(OR(N717="",O717=""),"",IF(N717&lt;=O717,"Yes","No"))</f>
        <v/>
      </c>
      <c r="Q717" s="0" t="str">
        <f aca="false">IF(A717="","",MID(IF(NOT(EXACT(TRIM(Raw_Export!C717),D717))," · property","")&amp;IF(NOT(EXACT(TRIM(Raw_Export!E717),E717))," · category","")&amp;IF(NOT(EXACT(TRIM(Raw_Export!F717),F717))," · priority","")&amp;IF(NOT(EXACT(TRIM(Raw_Export!G717),G717))," · vendor","")&amp;IF(NOT(EXACT(TRIM(Raw_Export!H717),H717))," · status","")&amp;IF(ISTEXT(Raw_Export!J717)," · cost was text",""),4,200))</f>
        <v/>
      </c>
      <c r="R717" s="0" t="str">
        <f aca="false">IF(A717="","",IF(OR(LEN(Q717)&gt;0,K717&lt;&gt;"",L717&lt;&gt;""),1,0))</f>
        <v/>
      </c>
    </row>
    <row r="718" customFormat="false" ht="15" hidden="false" customHeight="false" outlineLevel="0" collapsed="false">
      <c r="A718" s="0" t="str">
        <f aca="false">IF(Raw_Export!A718="","",Raw_Export!A718)</f>
        <v/>
      </c>
      <c r="B718" s="35" t="str">
        <f aca="false">IF(A718="","",Raw_Export!B718)</f>
        <v/>
      </c>
      <c r="C718" s="36" t="str">
        <f aca="false">IF(A718="","",DATE(YEAR(B718),MONTH(B718),1))</f>
        <v/>
      </c>
      <c r="D718" s="0" t="str">
        <f aca="false">IF(A718="","",IFERROR(INDEX(Cleanup_Rules!$B$6:$B$60,MATCH(TRIM(LOWER(Raw_Export!C718)),Cleanup_Rules!$A$6:$A$60,0)),"UNMAPPED"))</f>
        <v/>
      </c>
      <c r="E718" s="0" t="str">
        <f aca="false">IF(A718="","",IFERROR(INDEX(Cleanup_Rules!$E$6:$E$60,MATCH(TRIM(LOWER(Raw_Export!E718)),Cleanup_Rules!$D$6:$D$60,0)),"UNMAPPED"))</f>
        <v/>
      </c>
      <c r="F718" s="0" t="str">
        <f aca="false">IF(A718="","",IFERROR(INDEX(Cleanup_Rules!$H$6:$H$60,MATCH(TRIM(LOWER(Raw_Export!F718)),Cleanup_Rules!$G$6:$G$60,0)),"UNMAPPED"))</f>
        <v/>
      </c>
      <c r="G718" s="0" t="str">
        <f aca="false">IF(A718="","",IFERROR(INDEX(Cleanup_Rules!$K$6:$K$60,MATCH(TRIM(LOWER(Raw_Export!G718)),Cleanup_Rules!$J$6:$J$60,0)),"UNMAPPED"))</f>
        <v/>
      </c>
      <c r="H718" s="0" t="str">
        <f aca="false">IF(A718="","",IFERROR(INDEX(Cleanup_Rules!$N$6:$N$60,MATCH(TRIM(LOWER(Raw_Export!H718)),Cleanup_Rules!$M$6:$M$60,0)),"UNMAPPED"))</f>
        <v/>
      </c>
      <c r="I718" s="35" t="str">
        <f aca="false">IF(OR(A718="",Raw_Export!I718=""),"",Raw_Export!I718)</f>
        <v/>
      </c>
      <c r="J718" s="37" t="str">
        <f aca="false">IF(A718="","",IF(Raw_Export!J718="",0,IF(ISNUMBER(Raw_Export!J718),Raw_Export!J718,VALUE(SUBSTITUTE(SUBSTITUTE(Raw_Export!J718,"$",""),",","")))))</f>
        <v/>
      </c>
      <c r="K718" s="0" t="str">
        <f aca="false">IF(A718="","",IF(COUNTIF($A$6:A718,A718)&gt;1,"Duplicate",""))</f>
        <v/>
      </c>
      <c r="L718" s="0" t="str">
        <f aca="false">IF(A718="","",IF(AND(H718="Completed",I718=""),"No completion date",IF(AND(I718&lt;&gt;"",I718&lt;B718),"Completed before created","")))</f>
        <v/>
      </c>
      <c r="M718" s="0" t="str">
        <f aca="false">IF(A718="","",IF(K718="Duplicate","No","Yes"))</f>
        <v/>
      </c>
      <c r="N718" s="0" t="str">
        <f aca="false">IF(OR(A718="",H718&lt;&gt;"Completed",L718&lt;&gt;""),"",I718-B718)</f>
        <v/>
      </c>
      <c r="O718" s="0" t="str">
        <f aca="false">IF(A718="","",IFERROR(INDEX(Cleanup_Rules!$Q$6:$Q$8,MATCH(F718,Cleanup_Rules!$P$6:$P$8,0)),""))</f>
        <v/>
      </c>
      <c r="P718" s="0" t="str">
        <f aca="false">IF(OR(N718="",O718=""),"",IF(N718&lt;=O718,"Yes","No"))</f>
        <v/>
      </c>
      <c r="Q718" s="0" t="str">
        <f aca="false">IF(A718="","",MID(IF(NOT(EXACT(TRIM(Raw_Export!C718),D718))," · property","")&amp;IF(NOT(EXACT(TRIM(Raw_Export!E718),E718))," · category","")&amp;IF(NOT(EXACT(TRIM(Raw_Export!F718),F718))," · priority","")&amp;IF(NOT(EXACT(TRIM(Raw_Export!G718),G718))," · vendor","")&amp;IF(NOT(EXACT(TRIM(Raw_Export!H718),H718))," · status","")&amp;IF(ISTEXT(Raw_Export!J718)," · cost was text",""),4,200))</f>
        <v/>
      </c>
      <c r="R718" s="0" t="str">
        <f aca="false">IF(A718="","",IF(OR(LEN(Q718)&gt;0,K718&lt;&gt;"",L718&lt;&gt;""),1,0))</f>
        <v/>
      </c>
    </row>
    <row r="719" customFormat="false" ht="15" hidden="false" customHeight="false" outlineLevel="0" collapsed="false">
      <c r="A719" s="0" t="str">
        <f aca="false">IF(Raw_Export!A719="","",Raw_Export!A719)</f>
        <v/>
      </c>
      <c r="B719" s="35" t="str">
        <f aca="false">IF(A719="","",Raw_Export!B719)</f>
        <v/>
      </c>
      <c r="C719" s="36" t="str">
        <f aca="false">IF(A719="","",DATE(YEAR(B719),MONTH(B719),1))</f>
        <v/>
      </c>
      <c r="D719" s="0" t="str">
        <f aca="false">IF(A719="","",IFERROR(INDEX(Cleanup_Rules!$B$6:$B$60,MATCH(TRIM(LOWER(Raw_Export!C719)),Cleanup_Rules!$A$6:$A$60,0)),"UNMAPPED"))</f>
        <v/>
      </c>
      <c r="E719" s="0" t="str">
        <f aca="false">IF(A719="","",IFERROR(INDEX(Cleanup_Rules!$E$6:$E$60,MATCH(TRIM(LOWER(Raw_Export!E719)),Cleanup_Rules!$D$6:$D$60,0)),"UNMAPPED"))</f>
        <v/>
      </c>
      <c r="F719" s="0" t="str">
        <f aca="false">IF(A719="","",IFERROR(INDEX(Cleanup_Rules!$H$6:$H$60,MATCH(TRIM(LOWER(Raw_Export!F719)),Cleanup_Rules!$G$6:$G$60,0)),"UNMAPPED"))</f>
        <v/>
      </c>
      <c r="G719" s="0" t="str">
        <f aca="false">IF(A719="","",IFERROR(INDEX(Cleanup_Rules!$K$6:$K$60,MATCH(TRIM(LOWER(Raw_Export!G719)),Cleanup_Rules!$J$6:$J$60,0)),"UNMAPPED"))</f>
        <v/>
      </c>
      <c r="H719" s="0" t="str">
        <f aca="false">IF(A719="","",IFERROR(INDEX(Cleanup_Rules!$N$6:$N$60,MATCH(TRIM(LOWER(Raw_Export!H719)),Cleanup_Rules!$M$6:$M$60,0)),"UNMAPPED"))</f>
        <v/>
      </c>
      <c r="I719" s="35" t="str">
        <f aca="false">IF(OR(A719="",Raw_Export!I719=""),"",Raw_Export!I719)</f>
        <v/>
      </c>
      <c r="J719" s="37" t="str">
        <f aca="false">IF(A719="","",IF(Raw_Export!J719="",0,IF(ISNUMBER(Raw_Export!J719),Raw_Export!J719,VALUE(SUBSTITUTE(SUBSTITUTE(Raw_Export!J719,"$",""),",","")))))</f>
        <v/>
      </c>
      <c r="K719" s="0" t="str">
        <f aca="false">IF(A719="","",IF(COUNTIF($A$6:A719,A719)&gt;1,"Duplicate",""))</f>
        <v/>
      </c>
      <c r="L719" s="0" t="str">
        <f aca="false">IF(A719="","",IF(AND(H719="Completed",I719=""),"No completion date",IF(AND(I719&lt;&gt;"",I719&lt;B719),"Completed before created","")))</f>
        <v/>
      </c>
      <c r="M719" s="0" t="str">
        <f aca="false">IF(A719="","",IF(K719="Duplicate","No","Yes"))</f>
        <v/>
      </c>
      <c r="N719" s="0" t="str">
        <f aca="false">IF(OR(A719="",H719&lt;&gt;"Completed",L719&lt;&gt;""),"",I719-B719)</f>
        <v/>
      </c>
      <c r="O719" s="0" t="str">
        <f aca="false">IF(A719="","",IFERROR(INDEX(Cleanup_Rules!$Q$6:$Q$8,MATCH(F719,Cleanup_Rules!$P$6:$P$8,0)),""))</f>
        <v/>
      </c>
      <c r="P719" s="0" t="str">
        <f aca="false">IF(OR(N719="",O719=""),"",IF(N719&lt;=O719,"Yes","No"))</f>
        <v/>
      </c>
      <c r="Q719" s="0" t="str">
        <f aca="false">IF(A719="","",MID(IF(NOT(EXACT(TRIM(Raw_Export!C719),D719))," · property","")&amp;IF(NOT(EXACT(TRIM(Raw_Export!E719),E719))," · category","")&amp;IF(NOT(EXACT(TRIM(Raw_Export!F719),F719))," · priority","")&amp;IF(NOT(EXACT(TRIM(Raw_Export!G719),G719))," · vendor","")&amp;IF(NOT(EXACT(TRIM(Raw_Export!H719),H719))," · status","")&amp;IF(ISTEXT(Raw_Export!J719)," · cost was text",""),4,200))</f>
        <v/>
      </c>
      <c r="R719" s="0" t="str">
        <f aca="false">IF(A719="","",IF(OR(LEN(Q719)&gt;0,K719&lt;&gt;"",L719&lt;&gt;""),1,0))</f>
        <v/>
      </c>
    </row>
    <row r="720" customFormat="false" ht="15" hidden="false" customHeight="false" outlineLevel="0" collapsed="false">
      <c r="A720" s="0" t="str">
        <f aca="false">IF(Raw_Export!A720="","",Raw_Export!A720)</f>
        <v/>
      </c>
      <c r="B720" s="35" t="str">
        <f aca="false">IF(A720="","",Raw_Export!B720)</f>
        <v/>
      </c>
      <c r="C720" s="36" t="str">
        <f aca="false">IF(A720="","",DATE(YEAR(B720),MONTH(B720),1))</f>
        <v/>
      </c>
      <c r="D720" s="0" t="str">
        <f aca="false">IF(A720="","",IFERROR(INDEX(Cleanup_Rules!$B$6:$B$60,MATCH(TRIM(LOWER(Raw_Export!C720)),Cleanup_Rules!$A$6:$A$60,0)),"UNMAPPED"))</f>
        <v/>
      </c>
      <c r="E720" s="0" t="str">
        <f aca="false">IF(A720="","",IFERROR(INDEX(Cleanup_Rules!$E$6:$E$60,MATCH(TRIM(LOWER(Raw_Export!E720)),Cleanup_Rules!$D$6:$D$60,0)),"UNMAPPED"))</f>
        <v/>
      </c>
      <c r="F720" s="0" t="str">
        <f aca="false">IF(A720="","",IFERROR(INDEX(Cleanup_Rules!$H$6:$H$60,MATCH(TRIM(LOWER(Raw_Export!F720)),Cleanup_Rules!$G$6:$G$60,0)),"UNMAPPED"))</f>
        <v/>
      </c>
      <c r="G720" s="0" t="str">
        <f aca="false">IF(A720="","",IFERROR(INDEX(Cleanup_Rules!$K$6:$K$60,MATCH(TRIM(LOWER(Raw_Export!G720)),Cleanup_Rules!$J$6:$J$60,0)),"UNMAPPED"))</f>
        <v/>
      </c>
      <c r="H720" s="0" t="str">
        <f aca="false">IF(A720="","",IFERROR(INDEX(Cleanup_Rules!$N$6:$N$60,MATCH(TRIM(LOWER(Raw_Export!H720)),Cleanup_Rules!$M$6:$M$60,0)),"UNMAPPED"))</f>
        <v/>
      </c>
      <c r="I720" s="35" t="str">
        <f aca="false">IF(OR(A720="",Raw_Export!I720=""),"",Raw_Export!I720)</f>
        <v/>
      </c>
      <c r="J720" s="37" t="str">
        <f aca="false">IF(A720="","",IF(Raw_Export!J720="",0,IF(ISNUMBER(Raw_Export!J720),Raw_Export!J720,VALUE(SUBSTITUTE(SUBSTITUTE(Raw_Export!J720,"$",""),",","")))))</f>
        <v/>
      </c>
      <c r="K720" s="0" t="str">
        <f aca="false">IF(A720="","",IF(COUNTIF($A$6:A720,A720)&gt;1,"Duplicate",""))</f>
        <v/>
      </c>
      <c r="L720" s="0" t="str">
        <f aca="false">IF(A720="","",IF(AND(H720="Completed",I720=""),"No completion date",IF(AND(I720&lt;&gt;"",I720&lt;B720),"Completed before created","")))</f>
        <v/>
      </c>
      <c r="M720" s="0" t="str">
        <f aca="false">IF(A720="","",IF(K720="Duplicate","No","Yes"))</f>
        <v/>
      </c>
      <c r="N720" s="0" t="str">
        <f aca="false">IF(OR(A720="",H720&lt;&gt;"Completed",L720&lt;&gt;""),"",I720-B720)</f>
        <v/>
      </c>
      <c r="O720" s="0" t="str">
        <f aca="false">IF(A720="","",IFERROR(INDEX(Cleanup_Rules!$Q$6:$Q$8,MATCH(F720,Cleanup_Rules!$P$6:$P$8,0)),""))</f>
        <v/>
      </c>
      <c r="P720" s="0" t="str">
        <f aca="false">IF(OR(N720="",O720=""),"",IF(N720&lt;=O720,"Yes","No"))</f>
        <v/>
      </c>
      <c r="Q720" s="0" t="str">
        <f aca="false">IF(A720="","",MID(IF(NOT(EXACT(TRIM(Raw_Export!C720),D720))," · property","")&amp;IF(NOT(EXACT(TRIM(Raw_Export!E720),E720))," · category","")&amp;IF(NOT(EXACT(TRIM(Raw_Export!F720),F720))," · priority","")&amp;IF(NOT(EXACT(TRIM(Raw_Export!G720),G720))," · vendor","")&amp;IF(NOT(EXACT(TRIM(Raw_Export!H720),H720))," · status","")&amp;IF(ISTEXT(Raw_Export!J720)," · cost was text",""),4,200))</f>
        <v/>
      </c>
      <c r="R720" s="0" t="str">
        <f aca="false">IF(A720="","",IF(OR(LEN(Q720)&gt;0,K720&lt;&gt;"",L720&lt;&gt;""),1,0))</f>
        <v/>
      </c>
    </row>
    <row r="721" customFormat="false" ht="15" hidden="false" customHeight="false" outlineLevel="0" collapsed="false">
      <c r="A721" s="0" t="str">
        <f aca="false">IF(Raw_Export!A721="","",Raw_Export!A721)</f>
        <v/>
      </c>
      <c r="B721" s="35" t="str">
        <f aca="false">IF(A721="","",Raw_Export!B721)</f>
        <v/>
      </c>
      <c r="C721" s="36" t="str">
        <f aca="false">IF(A721="","",DATE(YEAR(B721),MONTH(B721),1))</f>
        <v/>
      </c>
      <c r="D721" s="0" t="str">
        <f aca="false">IF(A721="","",IFERROR(INDEX(Cleanup_Rules!$B$6:$B$60,MATCH(TRIM(LOWER(Raw_Export!C721)),Cleanup_Rules!$A$6:$A$60,0)),"UNMAPPED"))</f>
        <v/>
      </c>
      <c r="E721" s="0" t="str">
        <f aca="false">IF(A721="","",IFERROR(INDEX(Cleanup_Rules!$E$6:$E$60,MATCH(TRIM(LOWER(Raw_Export!E721)),Cleanup_Rules!$D$6:$D$60,0)),"UNMAPPED"))</f>
        <v/>
      </c>
      <c r="F721" s="0" t="str">
        <f aca="false">IF(A721="","",IFERROR(INDEX(Cleanup_Rules!$H$6:$H$60,MATCH(TRIM(LOWER(Raw_Export!F721)),Cleanup_Rules!$G$6:$G$60,0)),"UNMAPPED"))</f>
        <v/>
      </c>
      <c r="G721" s="0" t="str">
        <f aca="false">IF(A721="","",IFERROR(INDEX(Cleanup_Rules!$K$6:$K$60,MATCH(TRIM(LOWER(Raw_Export!G721)),Cleanup_Rules!$J$6:$J$60,0)),"UNMAPPED"))</f>
        <v/>
      </c>
      <c r="H721" s="0" t="str">
        <f aca="false">IF(A721="","",IFERROR(INDEX(Cleanup_Rules!$N$6:$N$60,MATCH(TRIM(LOWER(Raw_Export!H721)),Cleanup_Rules!$M$6:$M$60,0)),"UNMAPPED"))</f>
        <v/>
      </c>
      <c r="I721" s="35" t="str">
        <f aca="false">IF(OR(A721="",Raw_Export!I721=""),"",Raw_Export!I721)</f>
        <v/>
      </c>
      <c r="J721" s="37" t="str">
        <f aca="false">IF(A721="","",IF(Raw_Export!J721="",0,IF(ISNUMBER(Raw_Export!J721),Raw_Export!J721,VALUE(SUBSTITUTE(SUBSTITUTE(Raw_Export!J721,"$",""),",","")))))</f>
        <v/>
      </c>
      <c r="K721" s="0" t="str">
        <f aca="false">IF(A721="","",IF(COUNTIF($A$6:A721,A721)&gt;1,"Duplicate",""))</f>
        <v/>
      </c>
      <c r="L721" s="0" t="str">
        <f aca="false">IF(A721="","",IF(AND(H721="Completed",I721=""),"No completion date",IF(AND(I721&lt;&gt;"",I721&lt;B721),"Completed before created","")))</f>
        <v/>
      </c>
      <c r="M721" s="0" t="str">
        <f aca="false">IF(A721="","",IF(K721="Duplicate","No","Yes"))</f>
        <v/>
      </c>
      <c r="N721" s="0" t="str">
        <f aca="false">IF(OR(A721="",H721&lt;&gt;"Completed",L721&lt;&gt;""),"",I721-B721)</f>
        <v/>
      </c>
      <c r="O721" s="0" t="str">
        <f aca="false">IF(A721="","",IFERROR(INDEX(Cleanup_Rules!$Q$6:$Q$8,MATCH(F721,Cleanup_Rules!$P$6:$P$8,0)),""))</f>
        <v/>
      </c>
      <c r="P721" s="0" t="str">
        <f aca="false">IF(OR(N721="",O721=""),"",IF(N721&lt;=O721,"Yes","No"))</f>
        <v/>
      </c>
      <c r="Q721" s="0" t="str">
        <f aca="false">IF(A721="","",MID(IF(NOT(EXACT(TRIM(Raw_Export!C721),D721))," · property","")&amp;IF(NOT(EXACT(TRIM(Raw_Export!E721),E721))," · category","")&amp;IF(NOT(EXACT(TRIM(Raw_Export!F721),F721))," · priority","")&amp;IF(NOT(EXACT(TRIM(Raw_Export!G721),G721))," · vendor","")&amp;IF(NOT(EXACT(TRIM(Raw_Export!H721),H721))," · status","")&amp;IF(ISTEXT(Raw_Export!J721)," · cost was text",""),4,200))</f>
        <v/>
      </c>
      <c r="R721" s="0" t="str">
        <f aca="false">IF(A721="","",IF(OR(LEN(Q721)&gt;0,K721&lt;&gt;"",L721&lt;&gt;""),1,0))</f>
        <v/>
      </c>
    </row>
    <row r="722" customFormat="false" ht="15" hidden="false" customHeight="false" outlineLevel="0" collapsed="false">
      <c r="A722" s="0" t="str">
        <f aca="false">IF(Raw_Export!A722="","",Raw_Export!A722)</f>
        <v/>
      </c>
      <c r="B722" s="35" t="str">
        <f aca="false">IF(A722="","",Raw_Export!B722)</f>
        <v/>
      </c>
      <c r="C722" s="36" t="str">
        <f aca="false">IF(A722="","",DATE(YEAR(B722),MONTH(B722),1))</f>
        <v/>
      </c>
      <c r="D722" s="0" t="str">
        <f aca="false">IF(A722="","",IFERROR(INDEX(Cleanup_Rules!$B$6:$B$60,MATCH(TRIM(LOWER(Raw_Export!C722)),Cleanup_Rules!$A$6:$A$60,0)),"UNMAPPED"))</f>
        <v/>
      </c>
      <c r="E722" s="0" t="str">
        <f aca="false">IF(A722="","",IFERROR(INDEX(Cleanup_Rules!$E$6:$E$60,MATCH(TRIM(LOWER(Raw_Export!E722)),Cleanup_Rules!$D$6:$D$60,0)),"UNMAPPED"))</f>
        <v/>
      </c>
      <c r="F722" s="0" t="str">
        <f aca="false">IF(A722="","",IFERROR(INDEX(Cleanup_Rules!$H$6:$H$60,MATCH(TRIM(LOWER(Raw_Export!F722)),Cleanup_Rules!$G$6:$G$60,0)),"UNMAPPED"))</f>
        <v/>
      </c>
      <c r="G722" s="0" t="str">
        <f aca="false">IF(A722="","",IFERROR(INDEX(Cleanup_Rules!$K$6:$K$60,MATCH(TRIM(LOWER(Raw_Export!G722)),Cleanup_Rules!$J$6:$J$60,0)),"UNMAPPED"))</f>
        <v/>
      </c>
      <c r="H722" s="0" t="str">
        <f aca="false">IF(A722="","",IFERROR(INDEX(Cleanup_Rules!$N$6:$N$60,MATCH(TRIM(LOWER(Raw_Export!H722)),Cleanup_Rules!$M$6:$M$60,0)),"UNMAPPED"))</f>
        <v/>
      </c>
      <c r="I722" s="35" t="str">
        <f aca="false">IF(OR(A722="",Raw_Export!I722=""),"",Raw_Export!I722)</f>
        <v/>
      </c>
      <c r="J722" s="37" t="str">
        <f aca="false">IF(A722="","",IF(Raw_Export!J722="",0,IF(ISNUMBER(Raw_Export!J722),Raw_Export!J722,VALUE(SUBSTITUTE(SUBSTITUTE(Raw_Export!J722,"$",""),",","")))))</f>
        <v/>
      </c>
      <c r="K722" s="0" t="str">
        <f aca="false">IF(A722="","",IF(COUNTIF($A$6:A722,A722)&gt;1,"Duplicate",""))</f>
        <v/>
      </c>
      <c r="L722" s="0" t="str">
        <f aca="false">IF(A722="","",IF(AND(H722="Completed",I722=""),"No completion date",IF(AND(I722&lt;&gt;"",I722&lt;B722),"Completed before created","")))</f>
        <v/>
      </c>
      <c r="M722" s="0" t="str">
        <f aca="false">IF(A722="","",IF(K722="Duplicate","No","Yes"))</f>
        <v/>
      </c>
      <c r="N722" s="0" t="str">
        <f aca="false">IF(OR(A722="",H722&lt;&gt;"Completed",L722&lt;&gt;""),"",I722-B722)</f>
        <v/>
      </c>
      <c r="O722" s="0" t="str">
        <f aca="false">IF(A722="","",IFERROR(INDEX(Cleanup_Rules!$Q$6:$Q$8,MATCH(F722,Cleanup_Rules!$P$6:$P$8,0)),""))</f>
        <v/>
      </c>
      <c r="P722" s="0" t="str">
        <f aca="false">IF(OR(N722="",O722=""),"",IF(N722&lt;=O722,"Yes","No"))</f>
        <v/>
      </c>
      <c r="Q722" s="0" t="str">
        <f aca="false">IF(A722="","",MID(IF(NOT(EXACT(TRIM(Raw_Export!C722),D722))," · property","")&amp;IF(NOT(EXACT(TRIM(Raw_Export!E722),E722))," · category","")&amp;IF(NOT(EXACT(TRIM(Raw_Export!F722),F722))," · priority","")&amp;IF(NOT(EXACT(TRIM(Raw_Export!G722),G722))," · vendor","")&amp;IF(NOT(EXACT(TRIM(Raw_Export!H722),H722))," · status","")&amp;IF(ISTEXT(Raw_Export!J722)," · cost was text",""),4,200))</f>
        <v/>
      </c>
      <c r="R722" s="0" t="str">
        <f aca="false">IF(A722="","",IF(OR(LEN(Q722)&gt;0,K722&lt;&gt;"",L722&lt;&gt;""),1,0))</f>
        <v/>
      </c>
    </row>
    <row r="723" customFormat="false" ht="15" hidden="false" customHeight="false" outlineLevel="0" collapsed="false">
      <c r="A723" s="0" t="str">
        <f aca="false">IF(Raw_Export!A723="","",Raw_Export!A723)</f>
        <v/>
      </c>
      <c r="B723" s="35" t="str">
        <f aca="false">IF(A723="","",Raw_Export!B723)</f>
        <v/>
      </c>
      <c r="C723" s="36" t="str">
        <f aca="false">IF(A723="","",DATE(YEAR(B723),MONTH(B723),1))</f>
        <v/>
      </c>
      <c r="D723" s="0" t="str">
        <f aca="false">IF(A723="","",IFERROR(INDEX(Cleanup_Rules!$B$6:$B$60,MATCH(TRIM(LOWER(Raw_Export!C723)),Cleanup_Rules!$A$6:$A$60,0)),"UNMAPPED"))</f>
        <v/>
      </c>
      <c r="E723" s="0" t="str">
        <f aca="false">IF(A723="","",IFERROR(INDEX(Cleanup_Rules!$E$6:$E$60,MATCH(TRIM(LOWER(Raw_Export!E723)),Cleanup_Rules!$D$6:$D$60,0)),"UNMAPPED"))</f>
        <v/>
      </c>
      <c r="F723" s="0" t="str">
        <f aca="false">IF(A723="","",IFERROR(INDEX(Cleanup_Rules!$H$6:$H$60,MATCH(TRIM(LOWER(Raw_Export!F723)),Cleanup_Rules!$G$6:$G$60,0)),"UNMAPPED"))</f>
        <v/>
      </c>
      <c r="G723" s="0" t="str">
        <f aca="false">IF(A723="","",IFERROR(INDEX(Cleanup_Rules!$K$6:$K$60,MATCH(TRIM(LOWER(Raw_Export!G723)),Cleanup_Rules!$J$6:$J$60,0)),"UNMAPPED"))</f>
        <v/>
      </c>
      <c r="H723" s="0" t="str">
        <f aca="false">IF(A723="","",IFERROR(INDEX(Cleanup_Rules!$N$6:$N$60,MATCH(TRIM(LOWER(Raw_Export!H723)),Cleanup_Rules!$M$6:$M$60,0)),"UNMAPPED"))</f>
        <v/>
      </c>
      <c r="I723" s="35" t="str">
        <f aca="false">IF(OR(A723="",Raw_Export!I723=""),"",Raw_Export!I723)</f>
        <v/>
      </c>
      <c r="J723" s="37" t="str">
        <f aca="false">IF(A723="","",IF(Raw_Export!J723="",0,IF(ISNUMBER(Raw_Export!J723),Raw_Export!J723,VALUE(SUBSTITUTE(SUBSTITUTE(Raw_Export!J723,"$",""),",","")))))</f>
        <v/>
      </c>
      <c r="K723" s="0" t="str">
        <f aca="false">IF(A723="","",IF(COUNTIF($A$6:A723,A723)&gt;1,"Duplicate",""))</f>
        <v/>
      </c>
      <c r="L723" s="0" t="str">
        <f aca="false">IF(A723="","",IF(AND(H723="Completed",I723=""),"No completion date",IF(AND(I723&lt;&gt;"",I723&lt;B723),"Completed before created","")))</f>
        <v/>
      </c>
      <c r="M723" s="0" t="str">
        <f aca="false">IF(A723="","",IF(K723="Duplicate","No","Yes"))</f>
        <v/>
      </c>
      <c r="N723" s="0" t="str">
        <f aca="false">IF(OR(A723="",H723&lt;&gt;"Completed",L723&lt;&gt;""),"",I723-B723)</f>
        <v/>
      </c>
      <c r="O723" s="0" t="str">
        <f aca="false">IF(A723="","",IFERROR(INDEX(Cleanup_Rules!$Q$6:$Q$8,MATCH(F723,Cleanup_Rules!$P$6:$P$8,0)),""))</f>
        <v/>
      </c>
      <c r="P723" s="0" t="str">
        <f aca="false">IF(OR(N723="",O723=""),"",IF(N723&lt;=O723,"Yes","No"))</f>
        <v/>
      </c>
      <c r="Q723" s="0" t="str">
        <f aca="false">IF(A723="","",MID(IF(NOT(EXACT(TRIM(Raw_Export!C723),D723))," · property","")&amp;IF(NOT(EXACT(TRIM(Raw_Export!E723),E723))," · category","")&amp;IF(NOT(EXACT(TRIM(Raw_Export!F723),F723))," · priority","")&amp;IF(NOT(EXACT(TRIM(Raw_Export!G723),G723))," · vendor","")&amp;IF(NOT(EXACT(TRIM(Raw_Export!H723),H723))," · status","")&amp;IF(ISTEXT(Raw_Export!J723)," · cost was text",""),4,200))</f>
        <v/>
      </c>
      <c r="R723" s="0" t="str">
        <f aca="false">IF(A723="","",IF(OR(LEN(Q723)&gt;0,K723&lt;&gt;"",L723&lt;&gt;""),1,0))</f>
        <v/>
      </c>
    </row>
    <row r="724" customFormat="false" ht="15" hidden="false" customHeight="false" outlineLevel="0" collapsed="false">
      <c r="A724" s="0" t="str">
        <f aca="false">IF(Raw_Export!A724="","",Raw_Export!A724)</f>
        <v/>
      </c>
      <c r="B724" s="35" t="str">
        <f aca="false">IF(A724="","",Raw_Export!B724)</f>
        <v/>
      </c>
      <c r="C724" s="36" t="str">
        <f aca="false">IF(A724="","",DATE(YEAR(B724),MONTH(B724),1))</f>
        <v/>
      </c>
      <c r="D724" s="0" t="str">
        <f aca="false">IF(A724="","",IFERROR(INDEX(Cleanup_Rules!$B$6:$B$60,MATCH(TRIM(LOWER(Raw_Export!C724)),Cleanup_Rules!$A$6:$A$60,0)),"UNMAPPED"))</f>
        <v/>
      </c>
      <c r="E724" s="0" t="str">
        <f aca="false">IF(A724="","",IFERROR(INDEX(Cleanup_Rules!$E$6:$E$60,MATCH(TRIM(LOWER(Raw_Export!E724)),Cleanup_Rules!$D$6:$D$60,0)),"UNMAPPED"))</f>
        <v/>
      </c>
      <c r="F724" s="0" t="str">
        <f aca="false">IF(A724="","",IFERROR(INDEX(Cleanup_Rules!$H$6:$H$60,MATCH(TRIM(LOWER(Raw_Export!F724)),Cleanup_Rules!$G$6:$G$60,0)),"UNMAPPED"))</f>
        <v/>
      </c>
      <c r="G724" s="0" t="str">
        <f aca="false">IF(A724="","",IFERROR(INDEX(Cleanup_Rules!$K$6:$K$60,MATCH(TRIM(LOWER(Raw_Export!G724)),Cleanup_Rules!$J$6:$J$60,0)),"UNMAPPED"))</f>
        <v/>
      </c>
      <c r="H724" s="0" t="str">
        <f aca="false">IF(A724="","",IFERROR(INDEX(Cleanup_Rules!$N$6:$N$60,MATCH(TRIM(LOWER(Raw_Export!H724)),Cleanup_Rules!$M$6:$M$60,0)),"UNMAPPED"))</f>
        <v/>
      </c>
      <c r="I724" s="35" t="str">
        <f aca="false">IF(OR(A724="",Raw_Export!I724=""),"",Raw_Export!I724)</f>
        <v/>
      </c>
      <c r="J724" s="37" t="str">
        <f aca="false">IF(A724="","",IF(Raw_Export!J724="",0,IF(ISNUMBER(Raw_Export!J724),Raw_Export!J724,VALUE(SUBSTITUTE(SUBSTITUTE(Raw_Export!J724,"$",""),",","")))))</f>
        <v/>
      </c>
      <c r="K724" s="0" t="str">
        <f aca="false">IF(A724="","",IF(COUNTIF($A$6:A724,A724)&gt;1,"Duplicate",""))</f>
        <v/>
      </c>
      <c r="L724" s="0" t="str">
        <f aca="false">IF(A724="","",IF(AND(H724="Completed",I724=""),"No completion date",IF(AND(I724&lt;&gt;"",I724&lt;B724),"Completed before created","")))</f>
        <v/>
      </c>
      <c r="M724" s="0" t="str">
        <f aca="false">IF(A724="","",IF(K724="Duplicate","No","Yes"))</f>
        <v/>
      </c>
      <c r="N724" s="0" t="str">
        <f aca="false">IF(OR(A724="",H724&lt;&gt;"Completed",L724&lt;&gt;""),"",I724-B724)</f>
        <v/>
      </c>
      <c r="O724" s="0" t="str">
        <f aca="false">IF(A724="","",IFERROR(INDEX(Cleanup_Rules!$Q$6:$Q$8,MATCH(F724,Cleanup_Rules!$P$6:$P$8,0)),""))</f>
        <v/>
      </c>
      <c r="P724" s="0" t="str">
        <f aca="false">IF(OR(N724="",O724=""),"",IF(N724&lt;=O724,"Yes","No"))</f>
        <v/>
      </c>
      <c r="Q724" s="0" t="str">
        <f aca="false">IF(A724="","",MID(IF(NOT(EXACT(TRIM(Raw_Export!C724),D724))," · property","")&amp;IF(NOT(EXACT(TRIM(Raw_Export!E724),E724))," · category","")&amp;IF(NOT(EXACT(TRIM(Raw_Export!F724),F724))," · priority","")&amp;IF(NOT(EXACT(TRIM(Raw_Export!G724),G724))," · vendor","")&amp;IF(NOT(EXACT(TRIM(Raw_Export!H724),H724))," · status","")&amp;IF(ISTEXT(Raw_Export!J724)," · cost was text",""),4,200))</f>
        <v/>
      </c>
      <c r="R724" s="0" t="str">
        <f aca="false">IF(A724="","",IF(OR(LEN(Q724)&gt;0,K724&lt;&gt;"",L724&lt;&gt;""),1,0))</f>
        <v/>
      </c>
    </row>
    <row r="725" customFormat="false" ht="15" hidden="false" customHeight="false" outlineLevel="0" collapsed="false">
      <c r="A725" s="0" t="str">
        <f aca="false">IF(Raw_Export!A725="","",Raw_Export!A725)</f>
        <v/>
      </c>
      <c r="B725" s="35" t="str">
        <f aca="false">IF(A725="","",Raw_Export!B725)</f>
        <v/>
      </c>
      <c r="C725" s="36" t="str">
        <f aca="false">IF(A725="","",DATE(YEAR(B725),MONTH(B725),1))</f>
        <v/>
      </c>
      <c r="D725" s="0" t="str">
        <f aca="false">IF(A725="","",IFERROR(INDEX(Cleanup_Rules!$B$6:$B$60,MATCH(TRIM(LOWER(Raw_Export!C725)),Cleanup_Rules!$A$6:$A$60,0)),"UNMAPPED"))</f>
        <v/>
      </c>
      <c r="E725" s="0" t="str">
        <f aca="false">IF(A725="","",IFERROR(INDEX(Cleanup_Rules!$E$6:$E$60,MATCH(TRIM(LOWER(Raw_Export!E725)),Cleanup_Rules!$D$6:$D$60,0)),"UNMAPPED"))</f>
        <v/>
      </c>
      <c r="F725" s="0" t="str">
        <f aca="false">IF(A725="","",IFERROR(INDEX(Cleanup_Rules!$H$6:$H$60,MATCH(TRIM(LOWER(Raw_Export!F725)),Cleanup_Rules!$G$6:$G$60,0)),"UNMAPPED"))</f>
        <v/>
      </c>
      <c r="G725" s="0" t="str">
        <f aca="false">IF(A725="","",IFERROR(INDEX(Cleanup_Rules!$K$6:$K$60,MATCH(TRIM(LOWER(Raw_Export!G725)),Cleanup_Rules!$J$6:$J$60,0)),"UNMAPPED"))</f>
        <v/>
      </c>
      <c r="H725" s="0" t="str">
        <f aca="false">IF(A725="","",IFERROR(INDEX(Cleanup_Rules!$N$6:$N$60,MATCH(TRIM(LOWER(Raw_Export!H725)),Cleanup_Rules!$M$6:$M$60,0)),"UNMAPPED"))</f>
        <v/>
      </c>
      <c r="I725" s="35" t="str">
        <f aca="false">IF(OR(A725="",Raw_Export!I725=""),"",Raw_Export!I725)</f>
        <v/>
      </c>
      <c r="J725" s="37" t="str">
        <f aca="false">IF(A725="","",IF(Raw_Export!J725="",0,IF(ISNUMBER(Raw_Export!J725),Raw_Export!J725,VALUE(SUBSTITUTE(SUBSTITUTE(Raw_Export!J725,"$",""),",","")))))</f>
        <v/>
      </c>
      <c r="K725" s="0" t="str">
        <f aca="false">IF(A725="","",IF(COUNTIF($A$6:A725,A725)&gt;1,"Duplicate",""))</f>
        <v/>
      </c>
      <c r="L725" s="0" t="str">
        <f aca="false">IF(A725="","",IF(AND(H725="Completed",I725=""),"No completion date",IF(AND(I725&lt;&gt;"",I725&lt;B725),"Completed before created","")))</f>
        <v/>
      </c>
      <c r="M725" s="0" t="str">
        <f aca="false">IF(A725="","",IF(K725="Duplicate","No","Yes"))</f>
        <v/>
      </c>
      <c r="N725" s="0" t="str">
        <f aca="false">IF(OR(A725="",H725&lt;&gt;"Completed",L725&lt;&gt;""),"",I725-B725)</f>
        <v/>
      </c>
      <c r="O725" s="0" t="str">
        <f aca="false">IF(A725="","",IFERROR(INDEX(Cleanup_Rules!$Q$6:$Q$8,MATCH(F725,Cleanup_Rules!$P$6:$P$8,0)),""))</f>
        <v/>
      </c>
      <c r="P725" s="0" t="str">
        <f aca="false">IF(OR(N725="",O725=""),"",IF(N725&lt;=O725,"Yes","No"))</f>
        <v/>
      </c>
      <c r="Q725" s="0" t="str">
        <f aca="false">IF(A725="","",MID(IF(NOT(EXACT(TRIM(Raw_Export!C725),D725))," · property","")&amp;IF(NOT(EXACT(TRIM(Raw_Export!E725),E725))," · category","")&amp;IF(NOT(EXACT(TRIM(Raw_Export!F725),F725))," · priority","")&amp;IF(NOT(EXACT(TRIM(Raw_Export!G725),G725))," · vendor","")&amp;IF(NOT(EXACT(TRIM(Raw_Export!H725),H725))," · status","")&amp;IF(ISTEXT(Raw_Export!J725)," · cost was text",""),4,200))</f>
        <v/>
      </c>
      <c r="R725" s="0" t="str">
        <f aca="false">IF(A725="","",IF(OR(LEN(Q725)&gt;0,K725&lt;&gt;"",L725&lt;&gt;""),1,0))</f>
        <v/>
      </c>
    </row>
    <row r="726" customFormat="false" ht="15" hidden="false" customHeight="false" outlineLevel="0" collapsed="false">
      <c r="A726" s="0" t="str">
        <f aca="false">IF(Raw_Export!A726="","",Raw_Export!A726)</f>
        <v/>
      </c>
      <c r="B726" s="35" t="str">
        <f aca="false">IF(A726="","",Raw_Export!B726)</f>
        <v/>
      </c>
      <c r="C726" s="36" t="str">
        <f aca="false">IF(A726="","",DATE(YEAR(B726),MONTH(B726),1))</f>
        <v/>
      </c>
      <c r="D726" s="0" t="str">
        <f aca="false">IF(A726="","",IFERROR(INDEX(Cleanup_Rules!$B$6:$B$60,MATCH(TRIM(LOWER(Raw_Export!C726)),Cleanup_Rules!$A$6:$A$60,0)),"UNMAPPED"))</f>
        <v/>
      </c>
      <c r="E726" s="0" t="str">
        <f aca="false">IF(A726="","",IFERROR(INDEX(Cleanup_Rules!$E$6:$E$60,MATCH(TRIM(LOWER(Raw_Export!E726)),Cleanup_Rules!$D$6:$D$60,0)),"UNMAPPED"))</f>
        <v/>
      </c>
      <c r="F726" s="0" t="str">
        <f aca="false">IF(A726="","",IFERROR(INDEX(Cleanup_Rules!$H$6:$H$60,MATCH(TRIM(LOWER(Raw_Export!F726)),Cleanup_Rules!$G$6:$G$60,0)),"UNMAPPED"))</f>
        <v/>
      </c>
      <c r="G726" s="0" t="str">
        <f aca="false">IF(A726="","",IFERROR(INDEX(Cleanup_Rules!$K$6:$K$60,MATCH(TRIM(LOWER(Raw_Export!G726)),Cleanup_Rules!$J$6:$J$60,0)),"UNMAPPED"))</f>
        <v/>
      </c>
      <c r="H726" s="0" t="str">
        <f aca="false">IF(A726="","",IFERROR(INDEX(Cleanup_Rules!$N$6:$N$60,MATCH(TRIM(LOWER(Raw_Export!H726)),Cleanup_Rules!$M$6:$M$60,0)),"UNMAPPED"))</f>
        <v/>
      </c>
      <c r="I726" s="35" t="str">
        <f aca="false">IF(OR(A726="",Raw_Export!I726=""),"",Raw_Export!I726)</f>
        <v/>
      </c>
      <c r="J726" s="37" t="str">
        <f aca="false">IF(A726="","",IF(Raw_Export!J726="",0,IF(ISNUMBER(Raw_Export!J726),Raw_Export!J726,VALUE(SUBSTITUTE(SUBSTITUTE(Raw_Export!J726,"$",""),",","")))))</f>
        <v/>
      </c>
      <c r="K726" s="0" t="str">
        <f aca="false">IF(A726="","",IF(COUNTIF($A$6:A726,A726)&gt;1,"Duplicate",""))</f>
        <v/>
      </c>
      <c r="L726" s="0" t="str">
        <f aca="false">IF(A726="","",IF(AND(H726="Completed",I726=""),"No completion date",IF(AND(I726&lt;&gt;"",I726&lt;B726),"Completed before created","")))</f>
        <v/>
      </c>
      <c r="M726" s="0" t="str">
        <f aca="false">IF(A726="","",IF(K726="Duplicate","No","Yes"))</f>
        <v/>
      </c>
      <c r="N726" s="0" t="str">
        <f aca="false">IF(OR(A726="",H726&lt;&gt;"Completed",L726&lt;&gt;""),"",I726-B726)</f>
        <v/>
      </c>
      <c r="O726" s="0" t="str">
        <f aca="false">IF(A726="","",IFERROR(INDEX(Cleanup_Rules!$Q$6:$Q$8,MATCH(F726,Cleanup_Rules!$P$6:$P$8,0)),""))</f>
        <v/>
      </c>
      <c r="P726" s="0" t="str">
        <f aca="false">IF(OR(N726="",O726=""),"",IF(N726&lt;=O726,"Yes","No"))</f>
        <v/>
      </c>
      <c r="Q726" s="0" t="str">
        <f aca="false">IF(A726="","",MID(IF(NOT(EXACT(TRIM(Raw_Export!C726),D726))," · property","")&amp;IF(NOT(EXACT(TRIM(Raw_Export!E726),E726))," · category","")&amp;IF(NOT(EXACT(TRIM(Raw_Export!F726),F726))," · priority","")&amp;IF(NOT(EXACT(TRIM(Raw_Export!G726),G726))," · vendor","")&amp;IF(NOT(EXACT(TRIM(Raw_Export!H726),H726))," · status","")&amp;IF(ISTEXT(Raw_Export!J726)," · cost was text",""),4,200))</f>
        <v/>
      </c>
      <c r="R726" s="0" t="str">
        <f aca="false">IF(A726="","",IF(OR(LEN(Q726)&gt;0,K726&lt;&gt;"",L726&lt;&gt;""),1,0))</f>
        <v/>
      </c>
    </row>
    <row r="727" customFormat="false" ht="15" hidden="false" customHeight="false" outlineLevel="0" collapsed="false">
      <c r="A727" s="0" t="str">
        <f aca="false">IF(Raw_Export!A727="","",Raw_Export!A727)</f>
        <v/>
      </c>
      <c r="B727" s="35" t="str">
        <f aca="false">IF(A727="","",Raw_Export!B727)</f>
        <v/>
      </c>
      <c r="C727" s="36" t="str">
        <f aca="false">IF(A727="","",DATE(YEAR(B727),MONTH(B727),1))</f>
        <v/>
      </c>
      <c r="D727" s="0" t="str">
        <f aca="false">IF(A727="","",IFERROR(INDEX(Cleanup_Rules!$B$6:$B$60,MATCH(TRIM(LOWER(Raw_Export!C727)),Cleanup_Rules!$A$6:$A$60,0)),"UNMAPPED"))</f>
        <v/>
      </c>
      <c r="E727" s="0" t="str">
        <f aca="false">IF(A727="","",IFERROR(INDEX(Cleanup_Rules!$E$6:$E$60,MATCH(TRIM(LOWER(Raw_Export!E727)),Cleanup_Rules!$D$6:$D$60,0)),"UNMAPPED"))</f>
        <v/>
      </c>
      <c r="F727" s="0" t="str">
        <f aca="false">IF(A727="","",IFERROR(INDEX(Cleanup_Rules!$H$6:$H$60,MATCH(TRIM(LOWER(Raw_Export!F727)),Cleanup_Rules!$G$6:$G$60,0)),"UNMAPPED"))</f>
        <v/>
      </c>
      <c r="G727" s="0" t="str">
        <f aca="false">IF(A727="","",IFERROR(INDEX(Cleanup_Rules!$K$6:$K$60,MATCH(TRIM(LOWER(Raw_Export!G727)),Cleanup_Rules!$J$6:$J$60,0)),"UNMAPPED"))</f>
        <v/>
      </c>
      <c r="H727" s="0" t="str">
        <f aca="false">IF(A727="","",IFERROR(INDEX(Cleanup_Rules!$N$6:$N$60,MATCH(TRIM(LOWER(Raw_Export!H727)),Cleanup_Rules!$M$6:$M$60,0)),"UNMAPPED"))</f>
        <v/>
      </c>
      <c r="I727" s="35" t="str">
        <f aca="false">IF(OR(A727="",Raw_Export!I727=""),"",Raw_Export!I727)</f>
        <v/>
      </c>
      <c r="J727" s="37" t="str">
        <f aca="false">IF(A727="","",IF(Raw_Export!J727="",0,IF(ISNUMBER(Raw_Export!J727),Raw_Export!J727,VALUE(SUBSTITUTE(SUBSTITUTE(Raw_Export!J727,"$",""),",","")))))</f>
        <v/>
      </c>
      <c r="K727" s="0" t="str">
        <f aca="false">IF(A727="","",IF(COUNTIF($A$6:A727,A727)&gt;1,"Duplicate",""))</f>
        <v/>
      </c>
      <c r="L727" s="0" t="str">
        <f aca="false">IF(A727="","",IF(AND(H727="Completed",I727=""),"No completion date",IF(AND(I727&lt;&gt;"",I727&lt;B727),"Completed before created","")))</f>
        <v/>
      </c>
      <c r="M727" s="0" t="str">
        <f aca="false">IF(A727="","",IF(K727="Duplicate","No","Yes"))</f>
        <v/>
      </c>
      <c r="N727" s="0" t="str">
        <f aca="false">IF(OR(A727="",H727&lt;&gt;"Completed",L727&lt;&gt;""),"",I727-B727)</f>
        <v/>
      </c>
      <c r="O727" s="0" t="str">
        <f aca="false">IF(A727="","",IFERROR(INDEX(Cleanup_Rules!$Q$6:$Q$8,MATCH(F727,Cleanup_Rules!$P$6:$P$8,0)),""))</f>
        <v/>
      </c>
      <c r="P727" s="0" t="str">
        <f aca="false">IF(OR(N727="",O727=""),"",IF(N727&lt;=O727,"Yes","No"))</f>
        <v/>
      </c>
      <c r="Q727" s="0" t="str">
        <f aca="false">IF(A727="","",MID(IF(NOT(EXACT(TRIM(Raw_Export!C727),D727))," · property","")&amp;IF(NOT(EXACT(TRIM(Raw_Export!E727),E727))," · category","")&amp;IF(NOT(EXACT(TRIM(Raw_Export!F727),F727))," · priority","")&amp;IF(NOT(EXACT(TRIM(Raw_Export!G727),G727))," · vendor","")&amp;IF(NOT(EXACT(TRIM(Raw_Export!H727),H727))," · status","")&amp;IF(ISTEXT(Raw_Export!J727)," · cost was text",""),4,200))</f>
        <v/>
      </c>
      <c r="R727" s="0" t="str">
        <f aca="false">IF(A727="","",IF(OR(LEN(Q727)&gt;0,K727&lt;&gt;"",L727&lt;&gt;""),1,0))</f>
        <v/>
      </c>
    </row>
    <row r="728" customFormat="false" ht="15" hidden="false" customHeight="false" outlineLevel="0" collapsed="false">
      <c r="A728" s="0" t="str">
        <f aca="false">IF(Raw_Export!A728="","",Raw_Export!A728)</f>
        <v/>
      </c>
      <c r="B728" s="35" t="str">
        <f aca="false">IF(A728="","",Raw_Export!B728)</f>
        <v/>
      </c>
      <c r="C728" s="36" t="str">
        <f aca="false">IF(A728="","",DATE(YEAR(B728),MONTH(B728),1))</f>
        <v/>
      </c>
      <c r="D728" s="0" t="str">
        <f aca="false">IF(A728="","",IFERROR(INDEX(Cleanup_Rules!$B$6:$B$60,MATCH(TRIM(LOWER(Raw_Export!C728)),Cleanup_Rules!$A$6:$A$60,0)),"UNMAPPED"))</f>
        <v/>
      </c>
      <c r="E728" s="0" t="str">
        <f aca="false">IF(A728="","",IFERROR(INDEX(Cleanup_Rules!$E$6:$E$60,MATCH(TRIM(LOWER(Raw_Export!E728)),Cleanup_Rules!$D$6:$D$60,0)),"UNMAPPED"))</f>
        <v/>
      </c>
      <c r="F728" s="0" t="str">
        <f aca="false">IF(A728="","",IFERROR(INDEX(Cleanup_Rules!$H$6:$H$60,MATCH(TRIM(LOWER(Raw_Export!F728)),Cleanup_Rules!$G$6:$G$60,0)),"UNMAPPED"))</f>
        <v/>
      </c>
      <c r="G728" s="0" t="str">
        <f aca="false">IF(A728="","",IFERROR(INDEX(Cleanup_Rules!$K$6:$K$60,MATCH(TRIM(LOWER(Raw_Export!G728)),Cleanup_Rules!$J$6:$J$60,0)),"UNMAPPED"))</f>
        <v/>
      </c>
      <c r="H728" s="0" t="str">
        <f aca="false">IF(A728="","",IFERROR(INDEX(Cleanup_Rules!$N$6:$N$60,MATCH(TRIM(LOWER(Raw_Export!H728)),Cleanup_Rules!$M$6:$M$60,0)),"UNMAPPED"))</f>
        <v/>
      </c>
      <c r="I728" s="35" t="str">
        <f aca="false">IF(OR(A728="",Raw_Export!I728=""),"",Raw_Export!I728)</f>
        <v/>
      </c>
      <c r="J728" s="37" t="str">
        <f aca="false">IF(A728="","",IF(Raw_Export!J728="",0,IF(ISNUMBER(Raw_Export!J728),Raw_Export!J728,VALUE(SUBSTITUTE(SUBSTITUTE(Raw_Export!J728,"$",""),",","")))))</f>
        <v/>
      </c>
      <c r="K728" s="0" t="str">
        <f aca="false">IF(A728="","",IF(COUNTIF($A$6:A728,A728)&gt;1,"Duplicate",""))</f>
        <v/>
      </c>
      <c r="L728" s="0" t="str">
        <f aca="false">IF(A728="","",IF(AND(H728="Completed",I728=""),"No completion date",IF(AND(I728&lt;&gt;"",I728&lt;B728),"Completed before created","")))</f>
        <v/>
      </c>
      <c r="M728" s="0" t="str">
        <f aca="false">IF(A728="","",IF(K728="Duplicate","No","Yes"))</f>
        <v/>
      </c>
      <c r="N728" s="0" t="str">
        <f aca="false">IF(OR(A728="",H728&lt;&gt;"Completed",L728&lt;&gt;""),"",I728-B728)</f>
        <v/>
      </c>
      <c r="O728" s="0" t="str">
        <f aca="false">IF(A728="","",IFERROR(INDEX(Cleanup_Rules!$Q$6:$Q$8,MATCH(F728,Cleanup_Rules!$P$6:$P$8,0)),""))</f>
        <v/>
      </c>
      <c r="P728" s="0" t="str">
        <f aca="false">IF(OR(N728="",O728=""),"",IF(N728&lt;=O728,"Yes","No"))</f>
        <v/>
      </c>
      <c r="Q728" s="0" t="str">
        <f aca="false">IF(A728="","",MID(IF(NOT(EXACT(TRIM(Raw_Export!C728),D728))," · property","")&amp;IF(NOT(EXACT(TRIM(Raw_Export!E728),E728))," · category","")&amp;IF(NOT(EXACT(TRIM(Raw_Export!F728),F728))," · priority","")&amp;IF(NOT(EXACT(TRIM(Raw_Export!G728),G728))," · vendor","")&amp;IF(NOT(EXACT(TRIM(Raw_Export!H728),H728))," · status","")&amp;IF(ISTEXT(Raw_Export!J728)," · cost was text",""),4,200))</f>
        <v/>
      </c>
      <c r="R728" s="0" t="str">
        <f aca="false">IF(A728="","",IF(OR(LEN(Q728)&gt;0,K728&lt;&gt;"",L728&lt;&gt;""),1,0))</f>
        <v/>
      </c>
    </row>
    <row r="729" customFormat="false" ht="15" hidden="false" customHeight="false" outlineLevel="0" collapsed="false">
      <c r="A729" s="0" t="str">
        <f aca="false">IF(Raw_Export!A729="","",Raw_Export!A729)</f>
        <v/>
      </c>
      <c r="B729" s="35" t="str">
        <f aca="false">IF(A729="","",Raw_Export!B729)</f>
        <v/>
      </c>
      <c r="C729" s="36" t="str">
        <f aca="false">IF(A729="","",DATE(YEAR(B729),MONTH(B729),1))</f>
        <v/>
      </c>
      <c r="D729" s="0" t="str">
        <f aca="false">IF(A729="","",IFERROR(INDEX(Cleanup_Rules!$B$6:$B$60,MATCH(TRIM(LOWER(Raw_Export!C729)),Cleanup_Rules!$A$6:$A$60,0)),"UNMAPPED"))</f>
        <v/>
      </c>
      <c r="E729" s="0" t="str">
        <f aca="false">IF(A729="","",IFERROR(INDEX(Cleanup_Rules!$E$6:$E$60,MATCH(TRIM(LOWER(Raw_Export!E729)),Cleanup_Rules!$D$6:$D$60,0)),"UNMAPPED"))</f>
        <v/>
      </c>
      <c r="F729" s="0" t="str">
        <f aca="false">IF(A729="","",IFERROR(INDEX(Cleanup_Rules!$H$6:$H$60,MATCH(TRIM(LOWER(Raw_Export!F729)),Cleanup_Rules!$G$6:$G$60,0)),"UNMAPPED"))</f>
        <v/>
      </c>
      <c r="G729" s="0" t="str">
        <f aca="false">IF(A729="","",IFERROR(INDEX(Cleanup_Rules!$K$6:$K$60,MATCH(TRIM(LOWER(Raw_Export!G729)),Cleanup_Rules!$J$6:$J$60,0)),"UNMAPPED"))</f>
        <v/>
      </c>
      <c r="H729" s="0" t="str">
        <f aca="false">IF(A729="","",IFERROR(INDEX(Cleanup_Rules!$N$6:$N$60,MATCH(TRIM(LOWER(Raw_Export!H729)),Cleanup_Rules!$M$6:$M$60,0)),"UNMAPPED"))</f>
        <v/>
      </c>
      <c r="I729" s="35" t="str">
        <f aca="false">IF(OR(A729="",Raw_Export!I729=""),"",Raw_Export!I729)</f>
        <v/>
      </c>
      <c r="J729" s="37" t="str">
        <f aca="false">IF(A729="","",IF(Raw_Export!J729="",0,IF(ISNUMBER(Raw_Export!J729),Raw_Export!J729,VALUE(SUBSTITUTE(SUBSTITUTE(Raw_Export!J729,"$",""),",","")))))</f>
        <v/>
      </c>
      <c r="K729" s="0" t="str">
        <f aca="false">IF(A729="","",IF(COUNTIF($A$6:A729,A729)&gt;1,"Duplicate",""))</f>
        <v/>
      </c>
      <c r="L729" s="0" t="str">
        <f aca="false">IF(A729="","",IF(AND(H729="Completed",I729=""),"No completion date",IF(AND(I729&lt;&gt;"",I729&lt;B729),"Completed before created","")))</f>
        <v/>
      </c>
      <c r="M729" s="0" t="str">
        <f aca="false">IF(A729="","",IF(K729="Duplicate","No","Yes"))</f>
        <v/>
      </c>
      <c r="N729" s="0" t="str">
        <f aca="false">IF(OR(A729="",H729&lt;&gt;"Completed",L729&lt;&gt;""),"",I729-B729)</f>
        <v/>
      </c>
      <c r="O729" s="0" t="str">
        <f aca="false">IF(A729="","",IFERROR(INDEX(Cleanup_Rules!$Q$6:$Q$8,MATCH(F729,Cleanup_Rules!$P$6:$P$8,0)),""))</f>
        <v/>
      </c>
      <c r="P729" s="0" t="str">
        <f aca="false">IF(OR(N729="",O729=""),"",IF(N729&lt;=O729,"Yes","No"))</f>
        <v/>
      </c>
      <c r="Q729" s="0" t="str">
        <f aca="false">IF(A729="","",MID(IF(NOT(EXACT(TRIM(Raw_Export!C729),D729))," · property","")&amp;IF(NOT(EXACT(TRIM(Raw_Export!E729),E729))," · category","")&amp;IF(NOT(EXACT(TRIM(Raw_Export!F729),F729))," · priority","")&amp;IF(NOT(EXACT(TRIM(Raw_Export!G729),G729))," · vendor","")&amp;IF(NOT(EXACT(TRIM(Raw_Export!H729),H729))," · status","")&amp;IF(ISTEXT(Raw_Export!J729)," · cost was text",""),4,200))</f>
        <v/>
      </c>
      <c r="R729" s="0" t="str">
        <f aca="false">IF(A729="","",IF(OR(LEN(Q729)&gt;0,K729&lt;&gt;"",L729&lt;&gt;""),1,0))</f>
        <v/>
      </c>
    </row>
    <row r="730" customFormat="false" ht="15" hidden="false" customHeight="false" outlineLevel="0" collapsed="false">
      <c r="A730" s="0" t="str">
        <f aca="false">IF(Raw_Export!A730="","",Raw_Export!A730)</f>
        <v/>
      </c>
      <c r="B730" s="35" t="str">
        <f aca="false">IF(A730="","",Raw_Export!B730)</f>
        <v/>
      </c>
      <c r="C730" s="36" t="str">
        <f aca="false">IF(A730="","",DATE(YEAR(B730),MONTH(B730),1))</f>
        <v/>
      </c>
      <c r="D730" s="0" t="str">
        <f aca="false">IF(A730="","",IFERROR(INDEX(Cleanup_Rules!$B$6:$B$60,MATCH(TRIM(LOWER(Raw_Export!C730)),Cleanup_Rules!$A$6:$A$60,0)),"UNMAPPED"))</f>
        <v/>
      </c>
      <c r="E730" s="0" t="str">
        <f aca="false">IF(A730="","",IFERROR(INDEX(Cleanup_Rules!$E$6:$E$60,MATCH(TRIM(LOWER(Raw_Export!E730)),Cleanup_Rules!$D$6:$D$60,0)),"UNMAPPED"))</f>
        <v/>
      </c>
      <c r="F730" s="0" t="str">
        <f aca="false">IF(A730="","",IFERROR(INDEX(Cleanup_Rules!$H$6:$H$60,MATCH(TRIM(LOWER(Raw_Export!F730)),Cleanup_Rules!$G$6:$G$60,0)),"UNMAPPED"))</f>
        <v/>
      </c>
      <c r="G730" s="0" t="str">
        <f aca="false">IF(A730="","",IFERROR(INDEX(Cleanup_Rules!$K$6:$K$60,MATCH(TRIM(LOWER(Raw_Export!G730)),Cleanup_Rules!$J$6:$J$60,0)),"UNMAPPED"))</f>
        <v/>
      </c>
      <c r="H730" s="0" t="str">
        <f aca="false">IF(A730="","",IFERROR(INDEX(Cleanup_Rules!$N$6:$N$60,MATCH(TRIM(LOWER(Raw_Export!H730)),Cleanup_Rules!$M$6:$M$60,0)),"UNMAPPED"))</f>
        <v/>
      </c>
      <c r="I730" s="35" t="str">
        <f aca="false">IF(OR(A730="",Raw_Export!I730=""),"",Raw_Export!I730)</f>
        <v/>
      </c>
      <c r="J730" s="37" t="str">
        <f aca="false">IF(A730="","",IF(Raw_Export!J730="",0,IF(ISNUMBER(Raw_Export!J730),Raw_Export!J730,VALUE(SUBSTITUTE(SUBSTITUTE(Raw_Export!J730,"$",""),",","")))))</f>
        <v/>
      </c>
      <c r="K730" s="0" t="str">
        <f aca="false">IF(A730="","",IF(COUNTIF($A$6:A730,A730)&gt;1,"Duplicate",""))</f>
        <v/>
      </c>
      <c r="L730" s="0" t="str">
        <f aca="false">IF(A730="","",IF(AND(H730="Completed",I730=""),"No completion date",IF(AND(I730&lt;&gt;"",I730&lt;B730),"Completed before created","")))</f>
        <v/>
      </c>
      <c r="M730" s="0" t="str">
        <f aca="false">IF(A730="","",IF(K730="Duplicate","No","Yes"))</f>
        <v/>
      </c>
      <c r="N730" s="0" t="str">
        <f aca="false">IF(OR(A730="",H730&lt;&gt;"Completed",L730&lt;&gt;""),"",I730-B730)</f>
        <v/>
      </c>
      <c r="O730" s="0" t="str">
        <f aca="false">IF(A730="","",IFERROR(INDEX(Cleanup_Rules!$Q$6:$Q$8,MATCH(F730,Cleanup_Rules!$P$6:$P$8,0)),""))</f>
        <v/>
      </c>
      <c r="P730" s="0" t="str">
        <f aca="false">IF(OR(N730="",O730=""),"",IF(N730&lt;=O730,"Yes","No"))</f>
        <v/>
      </c>
      <c r="Q730" s="0" t="str">
        <f aca="false">IF(A730="","",MID(IF(NOT(EXACT(TRIM(Raw_Export!C730),D730))," · property","")&amp;IF(NOT(EXACT(TRIM(Raw_Export!E730),E730))," · category","")&amp;IF(NOT(EXACT(TRIM(Raw_Export!F730),F730))," · priority","")&amp;IF(NOT(EXACT(TRIM(Raw_Export!G730),G730))," · vendor","")&amp;IF(NOT(EXACT(TRIM(Raw_Export!H730),H730))," · status","")&amp;IF(ISTEXT(Raw_Export!J730)," · cost was text",""),4,200))</f>
        <v/>
      </c>
      <c r="R730" s="0" t="str">
        <f aca="false">IF(A730="","",IF(OR(LEN(Q730)&gt;0,K730&lt;&gt;"",L730&lt;&gt;""),1,0))</f>
        <v/>
      </c>
    </row>
    <row r="731" customFormat="false" ht="15" hidden="false" customHeight="false" outlineLevel="0" collapsed="false">
      <c r="A731" s="0" t="str">
        <f aca="false">IF(Raw_Export!A731="","",Raw_Export!A731)</f>
        <v/>
      </c>
      <c r="B731" s="35" t="str">
        <f aca="false">IF(A731="","",Raw_Export!B731)</f>
        <v/>
      </c>
      <c r="C731" s="36" t="str">
        <f aca="false">IF(A731="","",DATE(YEAR(B731),MONTH(B731),1))</f>
        <v/>
      </c>
      <c r="D731" s="0" t="str">
        <f aca="false">IF(A731="","",IFERROR(INDEX(Cleanup_Rules!$B$6:$B$60,MATCH(TRIM(LOWER(Raw_Export!C731)),Cleanup_Rules!$A$6:$A$60,0)),"UNMAPPED"))</f>
        <v/>
      </c>
      <c r="E731" s="0" t="str">
        <f aca="false">IF(A731="","",IFERROR(INDEX(Cleanup_Rules!$E$6:$E$60,MATCH(TRIM(LOWER(Raw_Export!E731)),Cleanup_Rules!$D$6:$D$60,0)),"UNMAPPED"))</f>
        <v/>
      </c>
      <c r="F731" s="0" t="str">
        <f aca="false">IF(A731="","",IFERROR(INDEX(Cleanup_Rules!$H$6:$H$60,MATCH(TRIM(LOWER(Raw_Export!F731)),Cleanup_Rules!$G$6:$G$60,0)),"UNMAPPED"))</f>
        <v/>
      </c>
      <c r="G731" s="0" t="str">
        <f aca="false">IF(A731="","",IFERROR(INDEX(Cleanup_Rules!$K$6:$K$60,MATCH(TRIM(LOWER(Raw_Export!G731)),Cleanup_Rules!$J$6:$J$60,0)),"UNMAPPED"))</f>
        <v/>
      </c>
      <c r="H731" s="0" t="str">
        <f aca="false">IF(A731="","",IFERROR(INDEX(Cleanup_Rules!$N$6:$N$60,MATCH(TRIM(LOWER(Raw_Export!H731)),Cleanup_Rules!$M$6:$M$60,0)),"UNMAPPED"))</f>
        <v/>
      </c>
      <c r="I731" s="35" t="str">
        <f aca="false">IF(OR(A731="",Raw_Export!I731=""),"",Raw_Export!I731)</f>
        <v/>
      </c>
      <c r="J731" s="37" t="str">
        <f aca="false">IF(A731="","",IF(Raw_Export!J731="",0,IF(ISNUMBER(Raw_Export!J731),Raw_Export!J731,VALUE(SUBSTITUTE(SUBSTITUTE(Raw_Export!J731,"$",""),",","")))))</f>
        <v/>
      </c>
      <c r="K731" s="0" t="str">
        <f aca="false">IF(A731="","",IF(COUNTIF($A$6:A731,A731)&gt;1,"Duplicate",""))</f>
        <v/>
      </c>
      <c r="L731" s="0" t="str">
        <f aca="false">IF(A731="","",IF(AND(H731="Completed",I731=""),"No completion date",IF(AND(I731&lt;&gt;"",I731&lt;B731),"Completed before created","")))</f>
        <v/>
      </c>
      <c r="M731" s="0" t="str">
        <f aca="false">IF(A731="","",IF(K731="Duplicate","No","Yes"))</f>
        <v/>
      </c>
      <c r="N731" s="0" t="str">
        <f aca="false">IF(OR(A731="",H731&lt;&gt;"Completed",L731&lt;&gt;""),"",I731-B731)</f>
        <v/>
      </c>
      <c r="O731" s="0" t="str">
        <f aca="false">IF(A731="","",IFERROR(INDEX(Cleanup_Rules!$Q$6:$Q$8,MATCH(F731,Cleanup_Rules!$P$6:$P$8,0)),""))</f>
        <v/>
      </c>
      <c r="P731" s="0" t="str">
        <f aca="false">IF(OR(N731="",O731=""),"",IF(N731&lt;=O731,"Yes","No"))</f>
        <v/>
      </c>
      <c r="Q731" s="0" t="str">
        <f aca="false">IF(A731="","",MID(IF(NOT(EXACT(TRIM(Raw_Export!C731),D731))," · property","")&amp;IF(NOT(EXACT(TRIM(Raw_Export!E731),E731))," · category","")&amp;IF(NOT(EXACT(TRIM(Raw_Export!F731),F731))," · priority","")&amp;IF(NOT(EXACT(TRIM(Raw_Export!G731),G731))," · vendor","")&amp;IF(NOT(EXACT(TRIM(Raw_Export!H731),H731))," · status","")&amp;IF(ISTEXT(Raw_Export!J731)," · cost was text",""),4,200))</f>
        <v/>
      </c>
      <c r="R731" s="0" t="str">
        <f aca="false">IF(A731="","",IF(OR(LEN(Q731)&gt;0,K731&lt;&gt;"",L731&lt;&gt;""),1,0))</f>
        <v/>
      </c>
    </row>
    <row r="732" customFormat="false" ht="15" hidden="false" customHeight="false" outlineLevel="0" collapsed="false">
      <c r="A732" s="0" t="str">
        <f aca="false">IF(Raw_Export!A732="","",Raw_Export!A732)</f>
        <v/>
      </c>
      <c r="B732" s="35" t="str">
        <f aca="false">IF(A732="","",Raw_Export!B732)</f>
        <v/>
      </c>
      <c r="C732" s="36" t="str">
        <f aca="false">IF(A732="","",DATE(YEAR(B732),MONTH(B732),1))</f>
        <v/>
      </c>
      <c r="D732" s="0" t="str">
        <f aca="false">IF(A732="","",IFERROR(INDEX(Cleanup_Rules!$B$6:$B$60,MATCH(TRIM(LOWER(Raw_Export!C732)),Cleanup_Rules!$A$6:$A$60,0)),"UNMAPPED"))</f>
        <v/>
      </c>
      <c r="E732" s="0" t="str">
        <f aca="false">IF(A732="","",IFERROR(INDEX(Cleanup_Rules!$E$6:$E$60,MATCH(TRIM(LOWER(Raw_Export!E732)),Cleanup_Rules!$D$6:$D$60,0)),"UNMAPPED"))</f>
        <v/>
      </c>
      <c r="F732" s="0" t="str">
        <f aca="false">IF(A732="","",IFERROR(INDEX(Cleanup_Rules!$H$6:$H$60,MATCH(TRIM(LOWER(Raw_Export!F732)),Cleanup_Rules!$G$6:$G$60,0)),"UNMAPPED"))</f>
        <v/>
      </c>
      <c r="G732" s="0" t="str">
        <f aca="false">IF(A732="","",IFERROR(INDEX(Cleanup_Rules!$K$6:$K$60,MATCH(TRIM(LOWER(Raw_Export!G732)),Cleanup_Rules!$J$6:$J$60,0)),"UNMAPPED"))</f>
        <v/>
      </c>
      <c r="H732" s="0" t="str">
        <f aca="false">IF(A732="","",IFERROR(INDEX(Cleanup_Rules!$N$6:$N$60,MATCH(TRIM(LOWER(Raw_Export!H732)),Cleanup_Rules!$M$6:$M$60,0)),"UNMAPPED"))</f>
        <v/>
      </c>
      <c r="I732" s="35" t="str">
        <f aca="false">IF(OR(A732="",Raw_Export!I732=""),"",Raw_Export!I732)</f>
        <v/>
      </c>
      <c r="J732" s="37" t="str">
        <f aca="false">IF(A732="","",IF(Raw_Export!J732="",0,IF(ISNUMBER(Raw_Export!J732),Raw_Export!J732,VALUE(SUBSTITUTE(SUBSTITUTE(Raw_Export!J732,"$",""),",","")))))</f>
        <v/>
      </c>
      <c r="K732" s="0" t="str">
        <f aca="false">IF(A732="","",IF(COUNTIF($A$6:A732,A732)&gt;1,"Duplicate",""))</f>
        <v/>
      </c>
      <c r="L732" s="0" t="str">
        <f aca="false">IF(A732="","",IF(AND(H732="Completed",I732=""),"No completion date",IF(AND(I732&lt;&gt;"",I732&lt;B732),"Completed before created","")))</f>
        <v/>
      </c>
      <c r="M732" s="0" t="str">
        <f aca="false">IF(A732="","",IF(K732="Duplicate","No","Yes"))</f>
        <v/>
      </c>
      <c r="N732" s="0" t="str">
        <f aca="false">IF(OR(A732="",H732&lt;&gt;"Completed",L732&lt;&gt;""),"",I732-B732)</f>
        <v/>
      </c>
      <c r="O732" s="0" t="str">
        <f aca="false">IF(A732="","",IFERROR(INDEX(Cleanup_Rules!$Q$6:$Q$8,MATCH(F732,Cleanup_Rules!$P$6:$P$8,0)),""))</f>
        <v/>
      </c>
      <c r="P732" s="0" t="str">
        <f aca="false">IF(OR(N732="",O732=""),"",IF(N732&lt;=O732,"Yes","No"))</f>
        <v/>
      </c>
      <c r="Q732" s="0" t="str">
        <f aca="false">IF(A732="","",MID(IF(NOT(EXACT(TRIM(Raw_Export!C732),D732))," · property","")&amp;IF(NOT(EXACT(TRIM(Raw_Export!E732),E732))," · category","")&amp;IF(NOT(EXACT(TRIM(Raw_Export!F732),F732))," · priority","")&amp;IF(NOT(EXACT(TRIM(Raw_Export!G732),G732))," · vendor","")&amp;IF(NOT(EXACT(TRIM(Raw_Export!H732),H732))," · status","")&amp;IF(ISTEXT(Raw_Export!J732)," · cost was text",""),4,200))</f>
        <v/>
      </c>
      <c r="R732" s="0" t="str">
        <f aca="false">IF(A732="","",IF(OR(LEN(Q732)&gt;0,K732&lt;&gt;"",L732&lt;&gt;""),1,0))</f>
        <v/>
      </c>
    </row>
    <row r="733" customFormat="false" ht="15" hidden="false" customHeight="false" outlineLevel="0" collapsed="false">
      <c r="A733" s="0" t="str">
        <f aca="false">IF(Raw_Export!A733="","",Raw_Export!A733)</f>
        <v/>
      </c>
      <c r="B733" s="35" t="str">
        <f aca="false">IF(A733="","",Raw_Export!B733)</f>
        <v/>
      </c>
      <c r="C733" s="36" t="str">
        <f aca="false">IF(A733="","",DATE(YEAR(B733),MONTH(B733),1))</f>
        <v/>
      </c>
      <c r="D733" s="0" t="str">
        <f aca="false">IF(A733="","",IFERROR(INDEX(Cleanup_Rules!$B$6:$B$60,MATCH(TRIM(LOWER(Raw_Export!C733)),Cleanup_Rules!$A$6:$A$60,0)),"UNMAPPED"))</f>
        <v/>
      </c>
      <c r="E733" s="0" t="str">
        <f aca="false">IF(A733="","",IFERROR(INDEX(Cleanup_Rules!$E$6:$E$60,MATCH(TRIM(LOWER(Raw_Export!E733)),Cleanup_Rules!$D$6:$D$60,0)),"UNMAPPED"))</f>
        <v/>
      </c>
      <c r="F733" s="0" t="str">
        <f aca="false">IF(A733="","",IFERROR(INDEX(Cleanup_Rules!$H$6:$H$60,MATCH(TRIM(LOWER(Raw_Export!F733)),Cleanup_Rules!$G$6:$G$60,0)),"UNMAPPED"))</f>
        <v/>
      </c>
      <c r="G733" s="0" t="str">
        <f aca="false">IF(A733="","",IFERROR(INDEX(Cleanup_Rules!$K$6:$K$60,MATCH(TRIM(LOWER(Raw_Export!G733)),Cleanup_Rules!$J$6:$J$60,0)),"UNMAPPED"))</f>
        <v/>
      </c>
      <c r="H733" s="0" t="str">
        <f aca="false">IF(A733="","",IFERROR(INDEX(Cleanup_Rules!$N$6:$N$60,MATCH(TRIM(LOWER(Raw_Export!H733)),Cleanup_Rules!$M$6:$M$60,0)),"UNMAPPED"))</f>
        <v/>
      </c>
      <c r="I733" s="35" t="str">
        <f aca="false">IF(OR(A733="",Raw_Export!I733=""),"",Raw_Export!I733)</f>
        <v/>
      </c>
      <c r="J733" s="37" t="str">
        <f aca="false">IF(A733="","",IF(Raw_Export!J733="",0,IF(ISNUMBER(Raw_Export!J733),Raw_Export!J733,VALUE(SUBSTITUTE(SUBSTITUTE(Raw_Export!J733,"$",""),",","")))))</f>
        <v/>
      </c>
      <c r="K733" s="0" t="str">
        <f aca="false">IF(A733="","",IF(COUNTIF($A$6:A733,A733)&gt;1,"Duplicate",""))</f>
        <v/>
      </c>
      <c r="L733" s="0" t="str">
        <f aca="false">IF(A733="","",IF(AND(H733="Completed",I733=""),"No completion date",IF(AND(I733&lt;&gt;"",I733&lt;B733),"Completed before created","")))</f>
        <v/>
      </c>
      <c r="M733" s="0" t="str">
        <f aca="false">IF(A733="","",IF(K733="Duplicate","No","Yes"))</f>
        <v/>
      </c>
      <c r="N733" s="0" t="str">
        <f aca="false">IF(OR(A733="",H733&lt;&gt;"Completed",L733&lt;&gt;""),"",I733-B733)</f>
        <v/>
      </c>
      <c r="O733" s="0" t="str">
        <f aca="false">IF(A733="","",IFERROR(INDEX(Cleanup_Rules!$Q$6:$Q$8,MATCH(F733,Cleanup_Rules!$P$6:$P$8,0)),""))</f>
        <v/>
      </c>
      <c r="P733" s="0" t="str">
        <f aca="false">IF(OR(N733="",O733=""),"",IF(N733&lt;=O733,"Yes","No"))</f>
        <v/>
      </c>
      <c r="Q733" s="0" t="str">
        <f aca="false">IF(A733="","",MID(IF(NOT(EXACT(TRIM(Raw_Export!C733),D733))," · property","")&amp;IF(NOT(EXACT(TRIM(Raw_Export!E733),E733))," · category","")&amp;IF(NOT(EXACT(TRIM(Raw_Export!F733),F733))," · priority","")&amp;IF(NOT(EXACT(TRIM(Raw_Export!G733),G733))," · vendor","")&amp;IF(NOT(EXACT(TRIM(Raw_Export!H733),H733))," · status","")&amp;IF(ISTEXT(Raw_Export!J733)," · cost was text",""),4,200))</f>
        <v/>
      </c>
      <c r="R733" s="0" t="str">
        <f aca="false">IF(A733="","",IF(OR(LEN(Q733)&gt;0,K733&lt;&gt;"",L733&lt;&gt;""),1,0))</f>
        <v/>
      </c>
    </row>
    <row r="734" customFormat="false" ht="15" hidden="false" customHeight="false" outlineLevel="0" collapsed="false">
      <c r="A734" s="0" t="str">
        <f aca="false">IF(Raw_Export!A734="","",Raw_Export!A734)</f>
        <v/>
      </c>
      <c r="B734" s="35" t="str">
        <f aca="false">IF(A734="","",Raw_Export!B734)</f>
        <v/>
      </c>
      <c r="C734" s="36" t="str">
        <f aca="false">IF(A734="","",DATE(YEAR(B734),MONTH(B734),1))</f>
        <v/>
      </c>
      <c r="D734" s="0" t="str">
        <f aca="false">IF(A734="","",IFERROR(INDEX(Cleanup_Rules!$B$6:$B$60,MATCH(TRIM(LOWER(Raw_Export!C734)),Cleanup_Rules!$A$6:$A$60,0)),"UNMAPPED"))</f>
        <v/>
      </c>
      <c r="E734" s="0" t="str">
        <f aca="false">IF(A734="","",IFERROR(INDEX(Cleanup_Rules!$E$6:$E$60,MATCH(TRIM(LOWER(Raw_Export!E734)),Cleanup_Rules!$D$6:$D$60,0)),"UNMAPPED"))</f>
        <v/>
      </c>
      <c r="F734" s="0" t="str">
        <f aca="false">IF(A734="","",IFERROR(INDEX(Cleanup_Rules!$H$6:$H$60,MATCH(TRIM(LOWER(Raw_Export!F734)),Cleanup_Rules!$G$6:$G$60,0)),"UNMAPPED"))</f>
        <v/>
      </c>
      <c r="G734" s="0" t="str">
        <f aca="false">IF(A734="","",IFERROR(INDEX(Cleanup_Rules!$K$6:$K$60,MATCH(TRIM(LOWER(Raw_Export!G734)),Cleanup_Rules!$J$6:$J$60,0)),"UNMAPPED"))</f>
        <v/>
      </c>
      <c r="H734" s="0" t="str">
        <f aca="false">IF(A734="","",IFERROR(INDEX(Cleanup_Rules!$N$6:$N$60,MATCH(TRIM(LOWER(Raw_Export!H734)),Cleanup_Rules!$M$6:$M$60,0)),"UNMAPPED"))</f>
        <v/>
      </c>
      <c r="I734" s="35" t="str">
        <f aca="false">IF(OR(A734="",Raw_Export!I734=""),"",Raw_Export!I734)</f>
        <v/>
      </c>
      <c r="J734" s="37" t="str">
        <f aca="false">IF(A734="","",IF(Raw_Export!J734="",0,IF(ISNUMBER(Raw_Export!J734),Raw_Export!J734,VALUE(SUBSTITUTE(SUBSTITUTE(Raw_Export!J734,"$",""),",","")))))</f>
        <v/>
      </c>
      <c r="K734" s="0" t="str">
        <f aca="false">IF(A734="","",IF(COUNTIF($A$6:A734,A734)&gt;1,"Duplicate",""))</f>
        <v/>
      </c>
      <c r="L734" s="0" t="str">
        <f aca="false">IF(A734="","",IF(AND(H734="Completed",I734=""),"No completion date",IF(AND(I734&lt;&gt;"",I734&lt;B734),"Completed before created","")))</f>
        <v/>
      </c>
      <c r="M734" s="0" t="str">
        <f aca="false">IF(A734="","",IF(K734="Duplicate","No","Yes"))</f>
        <v/>
      </c>
      <c r="N734" s="0" t="str">
        <f aca="false">IF(OR(A734="",H734&lt;&gt;"Completed",L734&lt;&gt;""),"",I734-B734)</f>
        <v/>
      </c>
      <c r="O734" s="0" t="str">
        <f aca="false">IF(A734="","",IFERROR(INDEX(Cleanup_Rules!$Q$6:$Q$8,MATCH(F734,Cleanup_Rules!$P$6:$P$8,0)),""))</f>
        <v/>
      </c>
      <c r="P734" s="0" t="str">
        <f aca="false">IF(OR(N734="",O734=""),"",IF(N734&lt;=O734,"Yes","No"))</f>
        <v/>
      </c>
      <c r="Q734" s="0" t="str">
        <f aca="false">IF(A734="","",MID(IF(NOT(EXACT(TRIM(Raw_Export!C734),D734))," · property","")&amp;IF(NOT(EXACT(TRIM(Raw_Export!E734),E734))," · category","")&amp;IF(NOT(EXACT(TRIM(Raw_Export!F734),F734))," · priority","")&amp;IF(NOT(EXACT(TRIM(Raw_Export!G734),G734))," · vendor","")&amp;IF(NOT(EXACT(TRIM(Raw_Export!H734),H734))," · status","")&amp;IF(ISTEXT(Raw_Export!J734)," · cost was text",""),4,200))</f>
        <v/>
      </c>
      <c r="R734" s="0" t="str">
        <f aca="false">IF(A734="","",IF(OR(LEN(Q734)&gt;0,K734&lt;&gt;"",L734&lt;&gt;""),1,0))</f>
        <v/>
      </c>
    </row>
    <row r="735" customFormat="false" ht="15" hidden="false" customHeight="false" outlineLevel="0" collapsed="false">
      <c r="A735" s="0" t="str">
        <f aca="false">IF(Raw_Export!A735="","",Raw_Export!A735)</f>
        <v/>
      </c>
      <c r="B735" s="35" t="str">
        <f aca="false">IF(A735="","",Raw_Export!B735)</f>
        <v/>
      </c>
      <c r="C735" s="36" t="str">
        <f aca="false">IF(A735="","",DATE(YEAR(B735),MONTH(B735),1))</f>
        <v/>
      </c>
      <c r="D735" s="0" t="str">
        <f aca="false">IF(A735="","",IFERROR(INDEX(Cleanup_Rules!$B$6:$B$60,MATCH(TRIM(LOWER(Raw_Export!C735)),Cleanup_Rules!$A$6:$A$60,0)),"UNMAPPED"))</f>
        <v/>
      </c>
      <c r="E735" s="0" t="str">
        <f aca="false">IF(A735="","",IFERROR(INDEX(Cleanup_Rules!$E$6:$E$60,MATCH(TRIM(LOWER(Raw_Export!E735)),Cleanup_Rules!$D$6:$D$60,0)),"UNMAPPED"))</f>
        <v/>
      </c>
      <c r="F735" s="0" t="str">
        <f aca="false">IF(A735="","",IFERROR(INDEX(Cleanup_Rules!$H$6:$H$60,MATCH(TRIM(LOWER(Raw_Export!F735)),Cleanup_Rules!$G$6:$G$60,0)),"UNMAPPED"))</f>
        <v/>
      </c>
      <c r="G735" s="0" t="str">
        <f aca="false">IF(A735="","",IFERROR(INDEX(Cleanup_Rules!$K$6:$K$60,MATCH(TRIM(LOWER(Raw_Export!G735)),Cleanup_Rules!$J$6:$J$60,0)),"UNMAPPED"))</f>
        <v/>
      </c>
      <c r="H735" s="0" t="str">
        <f aca="false">IF(A735="","",IFERROR(INDEX(Cleanup_Rules!$N$6:$N$60,MATCH(TRIM(LOWER(Raw_Export!H735)),Cleanup_Rules!$M$6:$M$60,0)),"UNMAPPED"))</f>
        <v/>
      </c>
      <c r="I735" s="35" t="str">
        <f aca="false">IF(OR(A735="",Raw_Export!I735=""),"",Raw_Export!I735)</f>
        <v/>
      </c>
      <c r="J735" s="37" t="str">
        <f aca="false">IF(A735="","",IF(Raw_Export!J735="",0,IF(ISNUMBER(Raw_Export!J735),Raw_Export!J735,VALUE(SUBSTITUTE(SUBSTITUTE(Raw_Export!J735,"$",""),",","")))))</f>
        <v/>
      </c>
      <c r="K735" s="0" t="str">
        <f aca="false">IF(A735="","",IF(COUNTIF($A$6:A735,A735)&gt;1,"Duplicate",""))</f>
        <v/>
      </c>
      <c r="L735" s="0" t="str">
        <f aca="false">IF(A735="","",IF(AND(H735="Completed",I735=""),"No completion date",IF(AND(I735&lt;&gt;"",I735&lt;B735),"Completed before created","")))</f>
        <v/>
      </c>
      <c r="M735" s="0" t="str">
        <f aca="false">IF(A735="","",IF(K735="Duplicate","No","Yes"))</f>
        <v/>
      </c>
      <c r="N735" s="0" t="str">
        <f aca="false">IF(OR(A735="",H735&lt;&gt;"Completed",L735&lt;&gt;""),"",I735-B735)</f>
        <v/>
      </c>
      <c r="O735" s="0" t="str">
        <f aca="false">IF(A735="","",IFERROR(INDEX(Cleanup_Rules!$Q$6:$Q$8,MATCH(F735,Cleanup_Rules!$P$6:$P$8,0)),""))</f>
        <v/>
      </c>
      <c r="P735" s="0" t="str">
        <f aca="false">IF(OR(N735="",O735=""),"",IF(N735&lt;=O735,"Yes","No"))</f>
        <v/>
      </c>
      <c r="Q735" s="0" t="str">
        <f aca="false">IF(A735="","",MID(IF(NOT(EXACT(TRIM(Raw_Export!C735),D735))," · property","")&amp;IF(NOT(EXACT(TRIM(Raw_Export!E735),E735))," · category","")&amp;IF(NOT(EXACT(TRIM(Raw_Export!F735),F735))," · priority","")&amp;IF(NOT(EXACT(TRIM(Raw_Export!G735),G735))," · vendor","")&amp;IF(NOT(EXACT(TRIM(Raw_Export!H735),H735))," · status","")&amp;IF(ISTEXT(Raw_Export!J735)," · cost was text",""),4,200))</f>
        <v/>
      </c>
      <c r="R735" s="0" t="str">
        <f aca="false">IF(A735="","",IF(OR(LEN(Q735)&gt;0,K735&lt;&gt;"",L735&lt;&gt;""),1,0))</f>
        <v/>
      </c>
    </row>
    <row r="736" customFormat="false" ht="15" hidden="false" customHeight="false" outlineLevel="0" collapsed="false">
      <c r="A736" s="0" t="str">
        <f aca="false">IF(Raw_Export!A736="","",Raw_Export!A736)</f>
        <v/>
      </c>
      <c r="B736" s="35" t="str">
        <f aca="false">IF(A736="","",Raw_Export!B736)</f>
        <v/>
      </c>
      <c r="C736" s="36" t="str">
        <f aca="false">IF(A736="","",DATE(YEAR(B736),MONTH(B736),1))</f>
        <v/>
      </c>
      <c r="D736" s="0" t="str">
        <f aca="false">IF(A736="","",IFERROR(INDEX(Cleanup_Rules!$B$6:$B$60,MATCH(TRIM(LOWER(Raw_Export!C736)),Cleanup_Rules!$A$6:$A$60,0)),"UNMAPPED"))</f>
        <v/>
      </c>
      <c r="E736" s="0" t="str">
        <f aca="false">IF(A736="","",IFERROR(INDEX(Cleanup_Rules!$E$6:$E$60,MATCH(TRIM(LOWER(Raw_Export!E736)),Cleanup_Rules!$D$6:$D$60,0)),"UNMAPPED"))</f>
        <v/>
      </c>
      <c r="F736" s="0" t="str">
        <f aca="false">IF(A736="","",IFERROR(INDEX(Cleanup_Rules!$H$6:$H$60,MATCH(TRIM(LOWER(Raw_Export!F736)),Cleanup_Rules!$G$6:$G$60,0)),"UNMAPPED"))</f>
        <v/>
      </c>
      <c r="G736" s="0" t="str">
        <f aca="false">IF(A736="","",IFERROR(INDEX(Cleanup_Rules!$K$6:$K$60,MATCH(TRIM(LOWER(Raw_Export!G736)),Cleanup_Rules!$J$6:$J$60,0)),"UNMAPPED"))</f>
        <v/>
      </c>
      <c r="H736" s="0" t="str">
        <f aca="false">IF(A736="","",IFERROR(INDEX(Cleanup_Rules!$N$6:$N$60,MATCH(TRIM(LOWER(Raw_Export!H736)),Cleanup_Rules!$M$6:$M$60,0)),"UNMAPPED"))</f>
        <v/>
      </c>
      <c r="I736" s="35" t="str">
        <f aca="false">IF(OR(A736="",Raw_Export!I736=""),"",Raw_Export!I736)</f>
        <v/>
      </c>
      <c r="J736" s="37" t="str">
        <f aca="false">IF(A736="","",IF(Raw_Export!J736="",0,IF(ISNUMBER(Raw_Export!J736),Raw_Export!J736,VALUE(SUBSTITUTE(SUBSTITUTE(Raw_Export!J736,"$",""),",","")))))</f>
        <v/>
      </c>
      <c r="K736" s="0" t="str">
        <f aca="false">IF(A736="","",IF(COUNTIF($A$6:A736,A736)&gt;1,"Duplicate",""))</f>
        <v/>
      </c>
      <c r="L736" s="0" t="str">
        <f aca="false">IF(A736="","",IF(AND(H736="Completed",I736=""),"No completion date",IF(AND(I736&lt;&gt;"",I736&lt;B736),"Completed before created","")))</f>
        <v/>
      </c>
      <c r="M736" s="0" t="str">
        <f aca="false">IF(A736="","",IF(K736="Duplicate","No","Yes"))</f>
        <v/>
      </c>
      <c r="N736" s="0" t="str">
        <f aca="false">IF(OR(A736="",H736&lt;&gt;"Completed",L736&lt;&gt;""),"",I736-B736)</f>
        <v/>
      </c>
      <c r="O736" s="0" t="str">
        <f aca="false">IF(A736="","",IFERROR(INDEX(Cleanup_Rules!$Q$6:$Q$8,MATCH(F736,Cleanup_Rules!$P$6:$P$8,0)),""))</f>
        <v/>
      </c>
      <c r="P736" s="0" t="str">
        <f aca="false">IF(OR(N736="",O736=""),"",IF(N736&lt;=O736,"Yes","No"))</f>
        <v/>
      </c>
      <c r="Q736" s="0" t="str">
        <f aca="false">IF(A736="","",MID(IF(NOT(EXACT(TRIM(Raw_Export!C736),D736))," · property","")&amp;IF(NOT(EXACT(TRIM(Raw_Export!E736),E736))," · category","")&amp;IF(NOT(EXACT(TRIM(Raw_Export!F736),F736))," · priority","")&amp;IF(NOT(EXACT(TRIM(Raw_Export!G736),G736))," · vendor","")&amp;IF(NOT(EXACT(TRIM(Raw_Export!H736),H736))," · status","")&amp;IF(ISTEXT(Raw_Export!J736)," · cost was text",""),4,200))</f>
        <v/>
      </c>
      <c r="R736" s="0" t="str">
        <f aca="false">IF(A736="","",IF(OR(LEN(Q736)&gt;0,K736&lt;&gt;"",L736&lt;&gt;""),1,0))</f>
        <v/>
      </c>
    </row>
    <row r="737" customFormat="false" ht="15" hidden="false" customHeight="false" outlineLevel="0" collapsed="false">
      <c r="A737" s="0" t="str">
        <f aca="false">IF(Raw_Export!A737="","",Raw_Export!A737)</f>
        <v/>
      </c>
      <c r="B737" s="35" t="str">
        <f aca="false">IF(A737="","",Raw_Export!B737)</f>
        <v/>
      </c>
      <c r="C737" s="36" t="str">
        <f aca="false">IF(A737="","",DATE(YEAR(B737),MONTH(B737),1))</f>
        <v/>
      </c>
      <c r="D737" s="0" t="str">
        <f aca="false">IF(A737="","",IFERROR(INDEX(Cleanup_Rules!$B$6:$B$60,MATCH(TRIM(LOWER(Raw_Export!C737)),Cleanup_Rules!$A$6:$A$60,0)),"UNMAPPED"))</f>
        <v/>
      </c>
      <c r="E737" s="0" t="str">
        <f aca="false">IF(A737="","",IFERROR(INDEX(Cleanup_Rules!$E$6:$E$60,MATCH(TRIM(LOWER(Raw_Export!E737)),Cleanup_Rules!$D$6:$D$60,0)),"UNMAPPED"))</f>
        <v/>
      </c>
      <c r="F737" s="0" t="str">
        <f aca="false">IF(A737="","",IFERROR(INDEX(Cleanup_Rules!$H$6:$H$60,MATCH(TRIM(LOWER(Raw_Export!F737)),Cleanup_Rules!$G$6:$G$60,0)),"UNMAPPED"))</f>
        <v/>
      </c>
      <c r="G737" s="0" t="str">
        <f aca="false">IF(A737="","",IFERROR(INDEX(Cleanup_Rules!$K$6:$K$60,MATCH(TRIM(LOWER(Raw_Export!G737)),Cleanup_Rules!$J$6:$J$60,0)),"UNMAPPED"))</f>
        <v/>
      </c>
      <c r="H737" s="0" t="str">
        <f aca="false">IF(A737="","",IFERROR(INDEX(Cleanup_Rules!$N$6:$N$60,MATCH(TRIM(LOWER(Raw_Export!H737)),Cleanup_Rules!$M$6:$M$60,0)),"UNMAPPED"))</f>
        <v/>
      </c>
      <c r="I737" s="35" t="str">
        <f aca="false">IF(OR(A737="",Raw_Export!I737=""),"",Raw_Export!I737)</f>
        <v/>
      </c>
      <c r="J737" s="37" t="str">
        <f aca="false">IF(A737="","",IF(Raw_Export!J737="",0,IF(ISNUMBER(Raw_Export!J737),Raw_Export!J737,VALUE(SUBSTITUTE(SUBSTITUTE(Raw_Export!J737,"$",""),",","")))))</f>
        <v/>
      </c>
      <c r="K737" s="0" t="str">
        <f aca="false">IF(A737="","",IF(COUNTIF($A$6:A737,A737)&gt;1,"Duplicate",""))</f>
        <v/>
      </c>
      <c r="L737" s="0" t="str">
        <f aca="false">IF(A737="","",IF(AND(H737="Completed",I737=""),"No completion date",IF(AND(I737&lt;&gt;"",I737&lt;B737),"Completed before created","")))</f>
        <v/>
      </c>
      <c r="M737" s="0" t="str">
        <f aca="false">IF(A737="","",IF(K737="Duplicate","No","Yes"))</f>
        <v/>
      </c>
      <c r="N737" s="0" t="str">
        <f aca="false">IF(OR(A737="",H737&lt;&gt;"Completed",L737&lt;&gt;""),"",I737-B737)</f>
        <v/>
      </c>
      <c r="O737" s="0" t="str">
        <f aca="false">IF(A737="","",IFERROR(INDEX(Cleanup_Rules!$Q$6:$Q$8,MATCH(F737,Cleanup_Rules!$P$6:$P$8,0)),""))</f>
        <v/>
      </c>
      <c r="P737" s="0" t="str">
        <f aca="false">IF(OR(N737="",O737=""),"",IF(N737&lt;=O737,"Yes","No"))</f>
        <v/>
      </c>
      <c r="Q737" s="0" t="str">
        <f aca="false">IF(A737="","",MID(IF(NOT(EXACT(TRIM(Raw_Export!C737),D737))," · property","")&amp;IF(NOT(EXACT(TRIM(Raw_Export!E737),E737))," · category","")&amp;IF(NOT(EXACT(TRIM(Raw_Export!F737),F737))," · priority","")&amp;IF(NOT(EXACT(TRIM(Raw_Export!G737),G737))," · vendor","")&amp;IF(NOT(EXACT(TRIM(Raw_Export!H737),H737))," · status","")&amp;IF(ISTEXT(Raw_Export!J737)," · cost was text",""),4,200))</f>
        <v/>
      </c>
      <c r="R737" s="0" t="str">
        <f aca="false">IF(A737="","",IF(OR(LEN(Q737)&gt;0,K737&lt;&gt;"",L737&lt;&gt;""),1,0))</f>
        <v/>
      </c>
    </row>
    <row r="738" customFormat="false" ht="15" hidden="false" customHeight="false" outlineLevel="0" collapsed="false">
      <c r="A738" s="0" t="str">
        <f aca="false">IF(Raw_Export!A738="","",Raw_Export!A738)</f>
        <v/>
      </c>
      <c r="B738" s="35" t="str">
        <f aca="false">IF(A738="","",Raw_Export!B738)</f>
        <v/>
      </c>
      <c r="C738" s="36" t="str">
        <f aca="false">IF(A738="","",DATE(YEAR(B738),MONTH(B738),1))</f>
        <v/>
      </c>
      <c r="D738" s="0" t="str">
        <f aca="false">IF(A738="","",IFERROR(INDEX(Cleanup_Rules!$B$6:$B$60,MATCH(TRIM(LOWER(Raw_Export!C738)),Cleanup_Rules!$A$6:$A$60,0)),"UNMAPPED"))</f>
        <v/>
      </c>
      <c r="E738" s="0" t="str">
        <f aca="false">IF(A738="","",IFERROR(INDEX(Cleanup_Rules!$E$6:$E$60,MATCH(TRIM(LOWER(Raw_Export!E738)),Cleanup_Rules!$D$6:$D$60,0)),"UNMAPPED"))</f>
        <v/>
      </c>
      <c r="F738" s="0" t="str">
        <f aca="false">IF(A738="","",IFERROR(INDEX(Cleanup_Rules!$H$6:$H$60,MATCH(TRIM(LOWER(Raw_Export!F738)),Cleanup_Rules!$G$6:$G$60,0)),"UNMAPPED"))</f>
        <v/>
      </c>
      <c r="G738" s="0" t="str">
        <f aca="false">IF(A738="","",IFERROR(INDEX(Cleanup_Rules!$K$6:$K$60,MATCH(TRIM(LOWER(Raw_Export!G738)),Cleanup_Rules!$J$6:$J$60,0)),"UNMAPPED"))</f>
        <v/>
      </c>
      <c r="H738" s="0" t="str">
        <f aca="false">IF(A738="","",IFERROR(INDEX(Cleanup_Rules!$N$6:$N$60,MATCH(TRIM(LOWER(Raw_Export!H738)),Cleanup_Rules!$M$6:$M$60,0)),"UNMAPPED"))</f>
        <v/>
      </c>
      <c r="I738" s="35" t="str">
        <f aca="false">IF(OR(A738="",Raw_Export!I738=""),"",Raw_Export!I738)</f>
        <v/>
      </c>
      <c r="J738" s="37" t="str">
        <f aca="false">IF(A738="","",IF(Raw_Export!J738="",0,IF(ISNUMBER(Raw_Export!J738),Raw_Export!J738,VALUE(SUBSTITUTE(SUBSTITUTE(Raw_Export!J738,"$",""),",","")))))</f>
        <v/>
      </c>
      <c r="K738" s="0" t="str">
        <f aca="false">IF(A738="","",IF(COUNTIF($A$6:A738,A738)&gt;1,"Duplicate",""))</f>
        <v/>
      </c>
      <c r="L738" s="0" t="str">
        <f aca="false">IF(A738="","",IF(AND(H738="Completed",I738=""),"No completion date",IF(AND(I738&lt;&gt;"",I738&lt;B738),"Completed before created","")))</f>
        <v/>
      </c>
      <c r="M738" s="0" t="str">
        <f aca="false">IF(A738="","",IF(K738="Duplicate","No","Yes"))</f>
        <v/>
      </c>
      <c r="N738" s="0" t="str">
        <f aca="false">IF(OR(A738="",H738&lt;&gt;"Completed",L738&lt;&gt;""),"",I738-B738)</f>
        <v/>
      </c>
      <c r="O738" s="0" t="str">
        <f aca="false">IF(A738="","",IFERROR(INDEX(Cleanup_Rules!$Q$6:$Q$8,MATCH(F738,Cleanup_Rules!$P$6:$P$8,0)),""))</f>
        <v/>
      </c>
      <c r="P738" s="0" t="str">
        <f aca="false">IF(OR(N738="",O738=""),"",IF(N738&lt;=O738,"Yes","No"))</f>
        <v/>
      </c>
      <c r="Q738" s="0" t="str">
        <f aca="false">IF(A738="","",MID(IF(NOT(EXACT(TRIM(Raw_Export!C738),D738))," · property","")&amp;IF(NOT(EXACT(TRIM(Raw_Export!E738),E738))," · category","")&amp;IF(NOT(EXACT(TRIM(Raw_Export!F738),F738))," · priority","")&amp;IF(NOT(EXACT(TRIM(Raw_Export!G738),G738))," · vendor","")&amp;IF(NOT(EXACT(TRIM(Raw_Export!H738),H738))," · status","")&amp;IF(ISTEXT(Raw_Export!J738)," · cost was text",""),4,200))</f>
        <v/>
      </c>
      <c r="R738" s="0" t="str">
        <f aca="false">IF(A738="","",IF(OR(LEN(Q738)&gt;0,K738&lt;&gt;"",L738&lt;&gt;""),1,0))</f>
        <v/>
      </c>
    </row>
    <row r="739" customFormat="false" ht="15" hidden="false" customHeight="false" outlineLevel="0" collapsed="false">
      <c r="A739" s="0" t="str">
        <f aca="false">IF(Raw_Export!A739="","",Raw_Export!A739)</f>
        <v/>
      </c>
      <c r="B739" s="35" t="str">
        <f aca="false">IF(A739="","",Raw_Export!B739)</f>
        <v/>
      </c>
      <c r="C739" s="36" t="str">
        <f aca="false">IF(A739="","",DATE(YEAR(B739),MONTH(B739),1))</f>
        <v/>
      </c>
      <c r="D739" s="0" t="str">
        <f aca="false">IF(A739="","",IFERROR(INDEX(Cleanup_Rules!$B$6:$B$60,MATCH(TRIM(LOWER(Raw_Export!C739)),Cleanup_Rules!$A$6:$A$60,0)),"UNMAPPED"))</f>
        <v/>
      </c>
      <c r="E739" s="0" t="str">
        <f aca="false">IF(A739="","",IFERROR(INDEX(Cleanup_Rules!$E$6:$E$60,MATCH(TRIM(LOWER(Raw_Export!E739)),Cleanup_Rules!$D$6:$D$60,0)),"UNMAPPED"))</f>
        <v/>
      </c>
      <c r="F739" s="0" t="str">
        <f aca="false">IF(A739="","",IFERROR(INDEX(Cleanup_Rules!$H$6:$H$60,MATCH(TRIM(LOWER(Raw_Export!F739)),Cleanup_Rules!$G$6:$G$60,0)),"UNMAPPED"))</f>
        <v/>
      </c>
      <c r="G739" s="0" t="str">
        <f aca="false">IF(A739="","",IFERROR(INDEX(Cleanup_Rules!$K$6:$K$60,MATCH(TRIM(LOWER(Raw_Export!G739)),Cleanup_Rules!$J$6:$J$60,0)),"UNMAPPED"))</f>
        <v/>
      </c>
      <c r="H739" s="0" t="str">
        <f aca="false">IF(A739="","",IFERROR(INDEX(Cleanup_Rules!$N$6:$N$60,MATCH(TRIM(LOWER(Raw_Export!H739)),Cleanup_Rules!$M$6:$M$60,0)),"UNMAPPED"))</f>
        <v/>
      </c>
      <c r="I739" s="35" t="str">
        <f aca="false">IF(OR(A739="",Raw_Export!I739=""),"",Raw_Export!I739)</f>
        <v/>
      </c>
      <c r="J739" s="37" t="str">
        <f aca="false">IF(A739="","",IF(Raw_Export!J739="",0,IF(ISNUMBER(Raw_Export!J739),Raw_Export!J739,VALUE(SUBSTITUTE(SUBSTITUTE(Raw_Export!J739,"$",""),",","")))))</f>
        <v/>
      </c>
      <c r="K739" s="0" t="str">
        <f aca="false">IF(A739="","",IF(COUNTIF($A$6:A739,A739)&gt;1,"Duplicate",""))</f>
        <v/>
      </c>
      <c r="L739" s="0" t="str">
        <f aca="false">IF(A739="","",IF(AND(H739="Completed",I739=""),"No completion date",IF(AND(I739&lt;&gt;"",I739&lt;B739),"Completed before created","")))</f>
        <v/>
      </c>
      <c r="M739" s="0" t="str">
        <f aca="false">IF(A739="","",IF(K739="Duplicate","No","Yes"))</f>
        <v/>
      </c>
      <c r="N739" s="0" t="str">
        <f aca="false">IF(OR(A739="",H739&lt;&gt;"Completed",L739&lt;&gt;""),"",I739-B739)</f>
        <v/>
      </c>
      <c r="O739" s="0" t="str">
        <f aca="false">IF(A739="","",IFERROR(INDEX(Cleanup_Rules!$Q$6:$Q$8,MATCH(F739,Cleanup_Rules!$P$6:$P$8,0)),""))</f>
        <v/>
      </c>
      <c r="P739" s="0" t="str">
        <f aca="false">IF(OR(N739="",O739=""),"",IF(N739&lt;=O739,"Yes","No"))</f>
        <v/>
      </c>
      <c r="Q739" s="0" t="str">
        <f aca="false">IF(A739="","",MID(IF(NOT(EXACT(TRIM(Raw_Export!C739),D739))," · property","")&amp;IF(NOT(EXACT(TRIM(Raw_Export!E739),E739))," · category","")&amp;IF(NOT(EXACT(TRIM(Raw_Export!F739),F739))," · priority","")&amp;IF(NOT(EXACT(TRIM(Raw_Export!G739),G739))," · vendor","")&amp;IF(NOT(EXACT(TRIM(Raw_Export!H739),H739))," · status","")&amp;IF(ISTEXT(Raw_Export!J739)," · cost was text",""),4,200))</f>
        <v/>
      </c>
      <c r="R739" s="0" t="str">
        <f aca="false">IF(A739="","",IF(OR(LEN(Q739)&gt;0,K739&lt;&gt;"",L739&lt;&gt;""),1,0))</f>
        <v/>
      </c>
    </row>
    <row r="740" customFormat="false" ht="15" hidden="false" customHeight="false" outlineLevel="0" collapsed="false">
      <c r="A740" s="0" t="str">
        <f aca="false">IF(Raw_Export!A740="","",Raw_Export!A740)</f>
        <v/>
      </c>
      <c r="B740" s="35" t="str">
        <f aca="false">IF(A740="","",Raw_Export!B740)</f>
        <v/>
      </c>
      <c r="C740" s="36" t="str">
        <f aca="false">IF(A740="","",DATE(YEAR(B740),MONTH(B740),1))</f>
        <v/>
      </c>
      <c r="D740" s="0" t="str">
        <f aca="false">IF(A740="","",IFERROR(INDEX(Cleanup_Rules!$B$6:$B$60,MATCH(TRIM(LOWER(Raw_Export!C740)),Cleanup_Rules!$A$6:$A$60,0)),"UNMAPPED"))</f>
        <v/>
      </c>
      <c r="E740" s="0" t="str">
        <f aca="false">IF(A740="","",IFERROR(INDEX(Cleanup_Rules!$E$6:$E$60,MATCH(TRIM(LOWER(Raw_Export!E740)),Cleanup_Rules!$D$6:$D$60,0)),"UNMAPPED"))</f>
        <v/>
      </c>
      <c r="F740" s="0" t="str">
        <f aca="false">IF(A740="","",IFERROR(INDEX(Cleanup_Rules!$H$6:$H$60,MATCH(TRIM(LOWER(Raw_Export!F740)),Cleanup_Rules!$G$6:$G$60,0)),"UNMAPPED"))</f>
        <v/>
      </c>
      <c r="G740" s="0" t="str">
        <f aca="false">IF(A740="","",IFERROR(INDEX(Cleanup_Rules!$K$6:$K$60,MATCH(TRIM(LOWER(Raw_Export!G740)),Cleanup_Rules!$J$6:$J$60,0)),"UNMAPPED"))</f>
        <v/>
      </c>
      <c r="H740" s="0" t="str">
        <f aca="false">IF(A740="","",IFERROR(INDEX(Cleanup_Rules!$N$6:$N$60,MATCH(TRIM(LOWER(Raw_Export!H740)),Cleanup_Rules!$M$6:$M$60,0)),"UNMAPPED"))</f>
        <v/>
      </c>
      <c r="I740" s="35" t="str">
        <f aca="false">IF(OR(A740="",Raw_Export!I740=""),"",Raw_Export!I740)</f>
        <v/>
      </c>
      <c r="J740" s="37" t="str">
        <f aca="false">IF(A740="","",IF(Raw_Export!J740="",0,IF(ISNUMBER(Raw_Export!J740),Raw_Export!J740,VALUE(SUBSTITUTE(SUBSTITUTE(Raw_Export!J740,"$",""),",","")))))</f>
        <v/>
      </c>
      <c r="K740" s="0" t="str">
        <f aca="false">IF(A740="","",IF(COUNTIF($A$6:A740,A740)&gt;1,"Duplicate",""))</f>
        <v/>
      </c>
      <c r="L740" s="0" t="str">
        <f aca="false">IF(A740="","",IF(AND(H740="Completed",I740=""),"No completion date",IF(AND(I740&lt;&gt;"",I740&lt;B740),"Completed before created","")))</f>
        <v/>
      </c>
      <c r="M740" s="0" t="str">
        <f aca="false">IF(A740="","",IF(K740="Duplicate","No","Yes"))</f>
        <v/>
      </c>
      <c r="N740" s="0" t="str">
        <f aca="false">IF(OR(A740="",H740&lt;&gt;"Completed",L740&lt;&gt;""),"",I740-B740)</f>
        <v/>
      </c>
      <c r="O740" s="0" t="str">
        <f aca="false">IF(A740="","",IFERROR(INDEX(Cleanup_Rules!$Q$6:$Q$8,MATCH(F740,Cleanup_Rules!$P$6:$P$8,0)),""))</f>
        <v/>
      </c>
      <c r="P740" s="0" t="str">
        <f aca="false">IF(OR(N740="",O740=""),"",IF(N740&lt;=O740,"Yes","No"))</f>
        <v/>
      </c>
      <c r="Q740" s="0" t="str">
        <f aca="false">IF(A740="","",MID(IF(NOT(EXACT(TRIM(Raw_Export!C740),D740))," · property","")&amp;IF(NOT(EXACT(TRIM(Raw_Export!E740),E740))," · category","")&amp;IF(NOT(EXACT(TRIM(Raw_Export!F740),F740))," · priority","")&amp;IF(NOT(EXACT(TRIM(Raw_Export!G740),G740))," · vendor","")&amp;IF(NOT(EXACT(TRIM(Raw_Export!H740),H740))," · status","")&amp;IF(ISTEXT(Raw_Export!J740)," · cost was text",""),4,200))</f>
        <v/>
      </c>
      <c r="R740" s="0" t="str">
        <f aca="false">IF(A740="","",IF(OR(LEN(Q740)&gt;0,K740&lt;&gt;"",L740&lt;&gt;""),1,0))</f>
        <v/>
      </c>
    </row>
    <row r="741" customFormat="false" ht="15" hidden="false" customHeight="false" outlineLevel="0" collapsed="false">
      <c r="A741" s="0" t="str">
        <f aca="false">IF(Raw_Export!A741="","",Raw_Export!A741)</f>
        <v/>
      </c>
      <c r="B741" s="35" t="str">
        <f aca="false">IF(A741="","",Raw_Export!B741)</f>
        <v/>
      </c>
      <c r="C741" s="36" t="str">
        <f aca="false">IF(A741="","",DATE(YEAR(B741),MONTH(B741),1))</f>
        <v/>
      </c>
      <c r="D741" s="0" t="str">
        <f aca="false">IF(A741="","",IFERROR(INDEX(Cleanup_Rules!$B$6:$B$60,MATCH(TRIM(LOWER(Raw_Export!C741)),Cleanup_Rules!$A$6:$A$60,0)),"UNMAPPED"))</f>
        <v/>
      </c>
      <c r="E741" s="0" t="str">
        <f aca="false">IF(A741="","",IFERROR(INDEX(Cleanup_Rules!$E$6:$E$60,MATCH(TRIM(LOWER(Raw_Export!E741)),Cleanup_Rules!$D$6:$D$60,0)),"UNMAPPED"))</f>
        <v/>
      </c>
      <c r="F741" s="0" t="str">
        <f aca="false">IF(A741="","",IFERROR(INDEX(Cleanup_Rules!$H$6:$H$60,MATCH(TRIM(LOWER(Raw_Export!F741)),Cleanup_Rules!$G$6:$G$60,0)),"UNMAPPED"))</f>
        <v/>
      </c>
      <c r="G741" s="0" t="str">
        <f aca="false">IF(A741="","",IFERROR(INDEX(Cleanup_Rules!$K$6:$K$60,MATCH(TRIM(LOWER(Raw_Export!G741)),Cleanup_Rules!$J$6:$J$60,0)),"UNMAPPED"))</f>
        <v/>
      </c>
      <c r="H741" s="0" t="str">
        <f aca="false">IF(A741="","",IFERROR(INDEX(Cleanup_Rules!$N$6:$N$60,MATCH(TRIM(LOWER(Raw_Export!H741)),Cleanup_Rules!$M$6:$M$60,0)),"UNMAPPED"))</f>
        <v/>
      </c>
      <c r="I741" s="35" t="str">
        <f aca="false">IF(OR(A741="",Raw_Export!I741=""),"",Raw_Export!I741)</f>
        <v/>
      </c>
      <c r="J741" s="37" t="str">
        <f aca="false">IF(A741="","",IF(Raw_Export!J741="",0,IF(ISNUMBER(Raw_Export!J741),Raw_Export!J741,VALUE(SUBSTITUTE(SUBSTITUTE(Raw_Export!J741,"$",""),",","")))))</f>
        <v/>
      </c>
      <c r="K741" s="0" t="str">
        <f aca="false">IF(A741="","",IF(COUNTIF($A$6:A741,A741)&gt;1,"Duplicate",""))</f>
        <v/>
      </c>
      <c r="L741" s="0" t="str">
        <f aca="false">IF(A741="","",IF(AND(H741="Completed",I741=""),"No completion date",IF(AND(I741&lt;&gt;"",I741&lt;B741),"Completed before created","")))</f>
        <v/>
      </c>
      <c r="M741" s="0" t="str">
        <f aca="false">IF(A741="","",IF(K741="Duplicate","No","Yes"))</f>
        <v/>
      </c>
      <c r="N741" s="0" t="str">
        <f aca="false">IF(OR(A741="",H741&lt;&gt;"Completed",L741&lt;&gt;""),"",I741-B741)</f>
        <v/>
      </c>
      <c r="O741" s="0" t="str">
        <f aca="false">IF(A741="","",IFERROR(INDEX(Cleanup_Rules!$Q$6:$Q$8,MATCH(F741,Cleanup_Rules!$P$6:$P$8,0)),""))</f>
        <v/>
      </c>
      <c r="P741" s="0" t="str">
        <f aca="false">IF(OR(N741="",O741=""),"",IF(N741&lt;=O741,"Yes","No"))</f>
        <v/>
      </c>
      <c r="Q741" s="0" t="str">
        <f aca="false">IF(A741="","",MID(IF(NOT(EXACT(TRIM(Raw_Export!C741),D741))," · property","")&amp;IF(NOT(EXACT(TRIM(Raw_Export!E741),E741))," · category","")&amp;IF(NOT(EXACT(TRIM(Raw_Export!F741),F741))," · priority","")&amp;IF(NOT(EXACT(TRIM(Raw_Export!G741),G741))," · vendor","")&amp;IF(NOT(EXACT(TRIM(Raw_Export!H741),H741))," · status","")&amp;IF(ISTEXT(Raw_Export!J741)," · cost was text",""),4,200))</f>
        <v/>
      </c>
      <c r="R741" s="0" t="str">
        <f aca="false">IF(A741="","",IF(OR(LEN(Q741)&gt;0,K741&lt;&gt;"",L741&lt;&gt;""),1,0))</f>
        <v/>
      </c>
    </row>
    <row r="742" customFormat="false" ht="15" hidden="false" customHeight="false" outlineLevel="0" collapsed="false">
      <c r="A742" s="0" t="str">
        <f aca="false">IF(Raw_Export!A742="","",Raw_Export!A742)</f>
        <v/>
      </c>
      <c r="B742" s="35" t="str">
        <f aca="false">IF(A742="","",Raw_Export!B742)</f>
        <v/>
      </c>
      <c r="C742" s="36" t="str">
        <f aca="false">IF(A742="","",DATE(YEAR(B742),MONTH(B742),1))</f>
        <v/>
      </c>
      <c r="D742" s="0" t="str">
        <f aca="false">IF(A742="","",IFERROR(INDEX(Cleanup_Rules!$B$6:$B$60,MATCH(TRIM(LOWER(Raw_Export!C742)),Cleanup_Rules!$A$6:$A$60,0)),"UNMAPPED"))</f>
        <v/>
      </c>
      <c r="E742" s="0" t="str">
        <f aca="false">IF(A742="","",IFERROR(INDEX(Cleanup_Rules!$E$6:$E$60,MATCH(TRIM(LOWER(Raw_Export!E742)),Cleanup_Rules!$D$6:$D$60,0)),"UNMAPPED"))</f>
        <v/>
      </c>
      <c r="F742" s="0" t="str">
        <f aca="false">IF(A742="","",IFERROR(INDEX(Cleanup_Rules!$H$6:$H$60,MATCH(TRIM(LOWER(Raw_Export!F742)),Cleanup_Rules!$G$6:$G$60,0)),"UNMAPPED"))</f>
        <v/>
      </c>
      <c r="G742" s="0" t="str">
        <f aca="false">IF(A742="","",IFERROR(INDEX(Cleanup_Rules!$K$6:$K$60,MATCH(TRIM(LOWER(Raw_Export!G742)),Cleanup_Rules!$J$6:$J$60,0)),"UNMAPPED"))</f>
        <v/>
      </c>
      <c r="H742" s="0" t="str">
        <f aca="false">IF(A742="","",IFERROR(INDEX(Cleanup_Rules!$N$6:$N$60,MATCH(TRIM(LOWER(Raw_Export!H742)),Cleanup_Rules!$M$6:$M$60,0)),"UNMAPPED"))</f>
        <v/>
      </c>
      <c r="I742" s="35" t="str">
        <f aca="false">IF(OR(A742="",Raw_Export!I742=""),"",Raw_Export!I742)</f>
        <v/>
      </c>
      <c r="J742" s="37" t="str">
        <f aca="false">IF(A742="","",IF(Raw_Export!J742="",0,IF(ISNUMBER(Raw_Export!J742),Raw_Export!J742,VALUE(SUBSTITUTE(SUBSTITUTE(Raw_Export!J742,"$",""),",","")))))</f>
        <v/>
      </c>
      <c r="K742" s="0" t="str">
        <f aca="false">IF(A742="","",IF(COUNTIF($A$6:A742,A742)&gt;1,"Duplicate",""))</f>
        <v/>
      </c>
      <c r="L742" s="0" t="str">
        <f aca="false">IF(A742="","",IF(AND(H742="Completed",I742=""),"No completion date",IF(AND(I742&lt;&gt;"",I742&lt;B742),"Completed before created","")))</f>
        <v/>
      </c>
      <c r="M742" s="0" t="str">
        <f aca="false">IF(A742="","",IF(K742="Duplicate","No","Yes"))</f>
        <v/>
      </c>
      <c r="N742" s="0" t="str">
        <f aca="false">IF(OR(A742="",H742&lt;&gt;"Completed",L742&lt;&gt;""),"",I742-B742)</f>
        <v/>
      </c>
      <c r="O742" s="0" t="str">
        <f aca="false">IF(A742="","",IFERROR(INDEX(Cleanup_Rules!$Q$6:$Q$8,MATCH(F742,Cleanup_Rules!$P$6:$P$8,0)),""))</f>
        <v/>
      </c>
      <c r="P742" s="0" t="str">
        <f aca="false">IF(OR(N742="",O742=""),"",IF(N742&lt;=O742,"Yes","No"))</f>
        <v/>
      </c>
      <c r="Q742" s="0" t="str">
        <f aca="false">IF(A742="","",MID(IF(NOT(EXACT(TRIM(Raw_Export!C742),D742))," · property","")&amp;IF(NOT(EXACT(TRIM(Raw_Export!E742),E742))," · category","")&amp;IF(NOT(EXACT(TRIM(Raw_Export!F742),F742))," · priority","")&amp;IF(NOT(EXACT(TRIM(Raw_Export!G742),G742))," · vendor","")&amp;IF(NOT(EXACT(TRIM(Raw_Export!H742),H742))," · status","")&amp;IF(ISTEXT(Raw_Export!J742)," · cost was text",""),4,200))</f>
        <v/>
      </c>
      <c r="R742" s="0" t="str">
        <f aca="false">IF(A742="","",IF(OR(LEN(Q742)&gt;0,K742&lt;&gt;"",L742&lt;&gt;""),1,0))</f>
        <v/>
      </c>
    </row>
    <row r="743" customFormat="false" ht="15" hidden="false" customHeight="false" outlineLevel="0" collapsed="false">
      <c r="A743" s="0" t="str">
        <f aca="false">IF(Raw_Export!A743="","",Raw_Export!A743)</f>
        <v/>
      </c>
      <c r="B743" s="35" t="str">
        <f aca="false">IF(A743="","",Raw_Export!B743)</f>
        <v/>
      </c>
      <c r="C743" s="36" t="str">
        <f aca="false">IF(A743="","",DATE(YEAR(B743),MONTH(B743),1))</f>
        <v/>
      </c>
      <c r="D743" s="0" t="str">
        <f aca="false">IF(A743="","",IFERROR(INDEX(Cleanup_Rules!$B$6:$B$60,MATCH(TRIM(LOWER(Raw_Export!C743)),Cleanup_Rules!$A$6:$A$60,0)),"UNMAPPED"))</f>
        <v/>
      </c>
      <c r="E743" s="0" t="str">
        <f aca="false">IF(A743="","",IFERROR(INDEX(Cleanup_Rules!$E$6:$E$60,MATCH(TRIM(LOWER(Raw_Export!E743)),Cleanup_Rules!$D$6:$D$60,0)),"UNMAPPED"))</f>
        <v/>
      </c>
      <c r="F743" s="0" t="str">
        <f aca="false">IF(A743="","",IFERROR(INDEX(Cleanup_Rules!$H$6:$H$60,MATCH(TRIM(LOWER(Raw_Export!F743)),Cleanup_Rules!$G$6:$G$60,0)),"UNMAPPED"))</f>
        <v/>
      </c>
      <c r="G743" s="0" t="str">
        <f aca="false">IF(A743="","",IFERROR(INDEX(Cleanup_Rules!$K$6:$K$60,MATCH(TRIM(LOWER(Raw_Export!G743)),Cleanup_Rules!$J$6:$J$60,0)),"UNMAPPED"))</f>
        <v/>
      </c>
      <c r="H743" s="0" t="str">
        <f aca="false">IF(A743="","",IFERROR(INDEX(Cleanup_Rules!$N$6:$N$60,MATCH(TRIM(LOWER(Raw_Export!H743)),Cleanup_Rules!$M$6:$M$60,0)),"UNMAPPED"))</f>
        <v/>
      </c>
      <c r="I743" s="35" t="str">
        <f aca="false">IF(OR(A743="",Raw_Export!I743=""),"",Raw_Export!I743)</f>
        <v/>
      </c>
      <c r="J743" s="37" t="str">
        <f aca="false">IF(A743="","",IF(Raw_Export!J743="",0,IF(ISNUMBER(Raw_Export!J743),Raw_Export!J743,VALUE(SUBSTITUTE(SUBSTITUTE(Raw_Export!J743,"$",""),",","")))))</f>
        <v/>
      </c>
      <c r="K743" s="0" t="str">
        <f aca="false">IF(A743="","",IF(COUNTIF($A$6:A743,A743)&gt;1,"Duplicate",""))</f>
        <v/>
      </c>
      <c r="L743" s="0" t="str">
        <f aca="false">IF(A743="","",IF(AND(H743="Completed",I743=""),"No completion date",IF(AND(I743&lt;&gt;"",I743&lt;B743),"Completed before created","")))</f>
        <v/>
      </c>
      <c r="M743" s="0" t="str">
        <f aca="false">IF(A743="","",IF(K743="Duplicate","No","Yes"))</f>
        <v/>
      </c>
      <c r="N743" s="0" t="str">
        <f aca="false">IF(OR(A743="",H743&lt;&gt;"Completed",L743&lt;&gt;""),"",I743-B743)</f>
        <v/>
      </c>
      <c r="O743" s="0" t="str">
        <f aca="false">IF(A743="","",IFERROR(INDEX(Cleanup_Rules!$Q$6:$Q$8,MATCH(F743,Cleanup_Rules!$P$6:$P$8,0)),""))</f>
        <v/>
      </c>
      <c r="P743" s="0" t="str">
        <f aca="false">IF(OR(N743="",O743=""),"",IF(N743&lt;=O743,"Yes","No"))</f>
        <v/>
      </c>
      <c r="Q743" s="0" t="str">
        <f aca="false">IF(A743="","",MID(IF(NOT(EXACT(TRIM(Raw_Export!C743),D743))," · property","")&amp;IF(NOT(EXACT(TRIM(Raw_Export!E743),E743))," · category","")&amp;IF(NOT(EXACT(TRIM(Raw_Export!F743),F743))," · priority","")&amp;IF(NOT(EXACT(TRIM(Raw_Export!G743),G743))," · vendor","")&amp;IF(NOT(EXACT(TRIM(Raw_Export!H743),H743))," · status","")&amp;IF(ISTEXT(Raw_Export!J743)," · cost was text",""),4,200))</f>
        <v/>
      </c>
      <c r="R743" s="0" t="str">
        <f aca="false">IF(A743="","",IF(OR(LEN(Q743)&gt;0,K743&lt;&gt;"",L743&lt;&gt;""),1,0))</f>
        <v/>
      </c>
    </row>
    <row r="744" customFormat="false" ht="15" hidden="false" customHeight="false" outlineLevel="0" collapsed="false">
      <c r="A744" s="0" t="str">
        <f aca="false">IF(Raw_Export!A744="","",Raw_Export!A744)</f>
        <v/>
      </c>
      <c r="B744" s="35" t="str">
        <f aca="false">IF(A744="","",Raw_Export!B744)</f>
        <v/>
      </c>
      <c r="C744" s="36" t="str">
        <f aca="false">IF(A744="","",DATE(YEAR(B744),MONTH(B744),1))</f>
        <v/>
      </c>
      <c r="D744" s="0" t="str">
        <f aca="false">IF(A744="","",IFERROR(INDEX(Cleanup_Rules!$B$6:$B$60,MATCH(TRIM(LOWER(Raw_Export!C744)),Cleanup_Rules!$A$6:$A$60,0)),"UNMAPPED"))</f>
        <v/>
      </c>
      <c r="E744" s="0" t="str">
        <f aca="false">IF(A744="","",IFERROR(INDEX(Cleanup_Rules!$E$6:$E$60,MATCH(TRIM(LOWER(Raw_Export!E744)),Cleanup_Rules!$D$6:$D$60,0)),"UNMAPPED"))</f>
        <v/>
      </c>
      <c r="F744" s="0" t="str">
        <f aca="false">IF(A744="","",IFERROR(INDEX(Cleanup_Rules!$H$6:$H$60,MATCH(TRIM(LOWER(Raw_Export!F744)),Cleanup_Rules!$G$6:$G$60,0)),"UNMAPPED"))</f>
        <v/>
      </c>
      <c r="G744" s="0" t="str">
        <f aca="false">IF(A744="","",IFERROR(INDEX(Cleanup_Rules!$K$6:$K$60,MATCH(TRIM(LOWER(Raw_Export!G744)),Cleanup_Rules!$J$6:$J$60,0)),"UNMAPPED"))</f>
        <v/>
      </c>
      <c r="H744" s="0" t="str">
        <f aca="false">IF(A744="","",IFERROR(INDEX(Cleanup_Rules!$N$6:$N$60,MATCH(TRIM(LOWER(Raw_Export!H744)),Cleanup_Rules!$M$6:$M$60,0)),"UNMAPPED"))</f>
        <v/>
      </c>
      <c r="I744" s="35" t="str">
        <f aca="false">IF(OR(A744="",Raw_Export!I744=""),"",Raw_Export!I744)</f>
        <v/>
      </c>
      <c r="J744" s="37" t="str">
        <f aca="false">IF(A744="","",IF(Raw_Export!J744="",0,IF(ISNUMBER(Raw_Export!J744),Raw_Export!J744,VALUE(SUBSTITUTE(SUBSTITUTE(Raw_Export!J744,"$",""),",","")))))</f>
        <v/>
      </c>
      <c r="K744" s="0" t="str">
        <f aca="false">IF(A744="","",IF(COUNTIF($A$6:A744,A744)&gt;1,"Duplicate",""))</f>
        <v/>
      </c>
      <c r="L744" s="0" t="str">
        <f aca="false">IF(A744="","",IF(AND(H744="Completed",I744=""),"No completion date",IF(AND(I744&lt;&gt;"",I744&lt;B744),"Completed before created","")))</f>
        <v/>
      </c>
      <c r="M744" s="0" t="str">
        <f aca="false">IF(A744="","",IF(K744="Duplicate","No","Yes"))</f>
        <v/>
      </c>
      <c r="N744" s="0" t="str">
        <f aca="false">IF(OR(A744="",H744&lt;&gt;"Completed",L744&lt;&gt;""),"",I744-B744)</f>
        <v/>
      </c>
      <c r="O744" s="0" t="str">
        <f aca="false">IF(A744="","",IFERROR(INDEX(Cleanup_Rules!$Q$6:$Q$8,MATCH(F744,Cleanup_Rules!$P$6:$P$8,0)),""))</f>
        <v/>
      </c>
      <c r="P744" s="0" t="str">
        <f aca="false">IF(OR(N744="",O744=""),"",IF(N744&lt;=O744,"Yes","No"))</f>
        <v/>
      </c>
      <c r="Q744" s="0" t="str">
        <f aca="false">IF(A744="","",MID(IF(NOT(EXACT(TRIM(Raw_Export!C744),D744))," · property","")&amp;IF(NOT(EXACT(TRIM(Raw_Export!E744),E744))," · category","")&amp;IF(NOT(EXACT(TRIM(Raw_Export!F744),F744))," · priority","")&amp;IF(NOT(EXACT(TRIM(Raw_Export!G744),G744))," · vendor","")&amp;IF(NOT(EXACT(TRIM(Raw_Export!H744),H744))," · status","")&amp;IF(ISTEXT(Raw_Export!J744)," · cost was text",""),4,200))</f>
        <v/>
      </c>
      <c r="R744" s="0" t="str">
        <f aca="false">IF(A744="","",IF(OR(LEN(Q744)&gt;0,K744&lt;&gt;"",L744&lt;&gt;""),1,0))</f>
        <v/>
      </c>
    </row>
    <row r="745" customFormat="false" ht="15" hidden="false" customHeight="false" outlineLevel="0" collapsed="false">
      <c r="A745" s="0" t="str">
        <f aca="false">IF(Raw_Export!A745="","",Raw_Export!A745)</f>
        <v/>
      </c>
      <c r="B745" s="35" t="str">
        <f aca="false">IF(A745="","",Raw_Export!B745)</f>
        <v/>
      </c>
      <c r="C745" s="36" t="str">
        <f aca="false">IF(A745="","",DATE(YEAR(B745),MONTH(B745),1))</f>
        <v/>
      </c>
      <c r="D745" s="0" t="str">
        <f aca="false">IF(A745="","",IFERROR(INDEX(Cleanup_Rules!$B$6:$B$60,MATCH(TRIM(LOWER(Raw_Export!C745)),Cleanup_Rules!$A$6:$A$60,0)),"UNMAPPED"))</f>
        <v/>
      </c>
      <c r="E745" s="0" t="str">
        <f aca="false">IF(A745="","",IFERROR(INDEX(Cleanup_Rules!$E$6:$E$60,MATCH(TRIM(LOWER(Raw_Export!E745)),Cleanup_Rules!$D$6:$D$60,0)),"UNMAPPED"))</f>
        <v/>
      </c>
      <c r="F745" s="0" t="str">
        <f aca="false">IF(A745="","",IFERROR(INDEX(Cleanup_Rules!$H$6:$H$60,MATCH(TRIM(LOWER(Raw_Export!F745)),Cleanup_Rules!$G$6:$G$60,0)),"UNMAPPED"))</f>
        <v/>
      </c>
      <c r="G745" s="0" t="str">
        <f aca="false">IF(A745="","",IFERROR(INDEX(Cleanup_Rules!$K$6:$K$60,MATCH(TRIM(LOWER(Raw_Export!G745)),Cleanup_Rules!$J$6:$J$60,0)),"UNMAPPED"))</f>
        <v/>
      </c>
      <c r="H745" s="0" t="str">
        <f aca="false">IF(A745="","",IFERROR(INDEX(Cleanup_Rules!$N$6:$N$60,MATCH(TRIM(LOWER(Raw_Export!H745)),Cleanup_Rules!$M$6:$M$60,0)),"UNMAPPED"))</f>
        <v/>
      </c>
      <c r="I745" s="35" t="str">
        <f aca="false">IF(OR(A745="",Raw_Export!I745=""),"",Raw_Export!I745)</f>
        <v/>
      </c>
      <c r="J745" s="37" t="str">
        <f aca="false">IF(A745="","",IF(Raw_Export!J745="",0,IF(ISNUMBER(Raw_Export!J745),Raw_Export!J745,VALUE(SUBSTITUTE(SUBSTITUTE(Raw_Export!J745,"$",""),",","")))))</f>
        <v/>
      </c>
      <c r="K745" s="0" t="str">
        <f aca="false">IF(A745="","",IF(COUNTIF($A$6:A745,A745)&gt;1,"Duplicate",""))</f>
        <v/>
      </c>
      <c r="L745" s="0" t="str">
        <f aca="false">IF(A745="","",IF(AND(H745="Completed",I745=""),"No completion date",IF(AND(I745&lt;&gt;"",I745&lt;B745),"Completed before created","")))</f>
        <v/>
      </c>
      <c r="M745" s="0" t="str">
        <f aca="false">IF(A745="","",IF(K745="Duplicate","No","Yes"))</f>
        <v/>
      </c>
      <c r="N745" s="0" t="str">
        <f aca="false">IF(OR(A745="",H745&lt;&gt;"Completed",L745&lt;&gt;""),"",I745-B745)</f>
        <v/>
      </c>
      <c r="O745" s="0" t="str">
        <f aca="false">IF(A745="","",IFERROR(INDEX(Cleanup_Rules!$Q$6:$Q$8,MATCH(F745,Cleanup_Rules!$P$6:$P$8,0)),""))</f>
        <v/>
      </c>
      <c r="P745" s="0" t="str">
        <f aca="false">IF(OR(N745="",O745=""),"",IF(N745&lt;=O745,"Yes","No"))</f>
        <v/>
      </c>
      <c r="Q745" s="0" t="str">
        <f aca="false">IF(A745="","",MID(IF(NOT(EXACT(TRIM(Raw_Export!C745),D745))," · property","")&amp;IF(NOT(EXACT(TRIM(Raw_Export!E745),E745))," · category","")&amp;IF(NOT(EXACT(TRIM(Raw_Export!F745),F745))," · priority","")&amp;IF(NOT(EXACT(TRIM(Raw_Export!G745),G745))," · vendor","")&amp;IF(NOT(EXACT(TRIM(Raw_Export!H745),H745))," · status","")&amp;IF(ISTEXT(Raw_Export!J745)," · cost was text",""),4,200))</f>
        <v/>
      </c>
      <c r="R745" s="0" t="str">
        <f aca="false">IF(A745="","",IF(OR(LEN(Q745)&gt;0,K745&lt;&gt;"",L745&lt;&gt;""),1,0))</f>
        <v/>
      </c>
    </row>
    <row r="746" customFormat="false" ht="15" hidden="false" customHeight="false" outlineLevel="0" collapsed="false">
      <c r="A746" s="0" t="str">
        <f aca="false">IF(Raw_Export!A746="","",Raw_Export!A746)</f>
        <v/>
      </c>
      <c r="B746" s="35" t="str">
        <f aca="false">IF(A746="","",Raw_Export!B746)</f>
        <v/>
      </c>
      <c r="C746" s="36" t="str">
        <f aca="false">IF(A746="","",DATE(YEAR(B746),MONTH(B746),1))</f>
        <v/>
      </c>
      <c r="D746" s="0" t="str">
        <f aca="false">IF(A746="","",IFERROR(INDEX(Cleanup_Rules!$B$6:$B$60,MATCH(TRIM(LOWER(Raw_Export!C746)),Cleanup_Rules!$A$6:$A$60,0)),"UNMAPPED"))</f>
        <v/>
      </c>
      <c r="E746" s="0" t="str">
        <f aca="false">IF(A746="","",IFERROR(INDEX(Cleanup_Rules!$E$6:$E$60,MATCH(TRIM(LOWER(Raw_Export!E746)),Cleanup_Rules!$D$6:$D$60,0)),"UNMAPPED"))</f>
        <v/>
      </c>
      <c r="F746" s="0" t="str">
        <f aca="false">IF(A746="","",IFERROR(INDEX(Cleanup_Rules!$H$6:$H$60,MATCH(TRIM(LOWER(Raw_Export!F746)),Cleanup_Rules!$G$6:$G$60,0)),"UNMAPPED"))</f>
        <v/>
      </c>
      <c r="G746" s="0" t="str">
        <f aca="false">IF(A746="","",IFERROR(INDEX(Cleanup_Rules!$K$6:$K$60,MATCH(TRIM(LOWER(Raw_Export!G746)),Cleanup_Rules!$J$6:$J$60,0)),"UNMAPPED"))</f>
        <v/>
      </c>
      <c r="H746" s="0" t="str">
        <f aca="false">IF(A746="","",IFERROR(INDEX(Cleanup_Rules!$N$6:$N$60,MATCH(TRIM(LOWER(Raw_Export!H746)),Cleanup_Rules!$M$6:$M$60,0)),"UNMAPPED"))</f>
        <v/>
      </c>
      <c r="I746" s="35" t="str">
        <f aca="false">IF(OR(A746="",Raw_Export!I746=""),"",Raw_Export!I746)</f>
        <v/>
      </c>
      <c r="J746" s="37" t="str">
        <f aca="false">IF(A746="","",IF(Raw_Export!J746="",0,IF(ISNUMBER(Raw_Export!J746),Raw_Export!J746,VALUE(SUBSTITUTE(SUBSTITUTE(Raw_Export!J746,"$",""),",","")))))</f>
        <v/>
      </c>
      <c r="K746" s="0" t="str">
        <f aca="false">IF(A746="","",IF(COUNTIF($A$6:A746,A746)&gt;1,"Duplicate",""))</f>
        <v/>
      </c>
      <c r="L746" s="0" t="str">
        <f aca="false">IF(A746="","",IF(AND(H746="Completed",I746=""),"No completion date",IF(AND(I746&lt;&gt;"",I746&lt;B746),"Completed before created","")))</f>
        <v/>
      </c>
      <c r="M746" s="0" t="str">
        <f aca="false">IF(A746="","",IF(K746="Duplicate","No","Yes"))</f>
        <v/>
      </c>
      <c r="N746" s="0" t="str">
        <f aca="false">IF(OR(A746="",H746&lt;&gt;"Completed",L746&lt;&gt;""),"",I746-B746)</f>
        <v/>
      </c>
      <c r="O746" s="0" t="str">
        <f aca="false">IF(A746="","",IFERROR(INDEX(Cleanup_Rules!$Q$6:$Q$8,MATCH(F746,Cleanup_Rules!$P$6:$P$8,0)),""))</f>
        <v/>
      </c>
      <c r="P746" s="0" t="str">
        <f aca="false">IF(OR(N746="",O746=""),"",IF(N746&lt;=O746,"Yes","No"))</f>
        <v/>
      </c>
      <c r="Q746" s="0" t="str">
        <f aca="false">IF(A746="","",MID(IF(NOT(EXACT(TRIM(Raw_Export!C746),D746))," · property","")&amp;IF(NOT(EXACT(TRIM(Raw_Export!E746),E746))," · category","")&amp;IF(NOT(EXACT(TRIM(Raw_Export!F746),F746))," · priority","")&amp;IF(NOT(EXACT(TRIM(Raw_Export!G746),G746))," · vendor","")&amp;IF(NOT(EXACT(TRIM(Raw_Export!H746),H746))," · status","")&amp;IF(ISTEXT(Raw_Export!J746)," · cost was text",""),4,200))</f>
        <v/>
      </c>
      <c r="R746" s="0" t="str">
        <f aca="false">IF(A746="","",IF(OR(LEN(Q746)&gt;0,K746&lt;&gt;"",L746&lt;&gt;""),1,0))</f>
        <v/>
      </c>
    </row>
    <row r="747" customFormat="false" ht="15" hidden="false" customHeight="false" outlineLevel="0" collapsed="false">
      <c r="A747" s="0" t="str">
        <f aca="false">IF(Raw_Export!A747="","",Raw_Export!A747)</f>
        <v/>
      </c>
      <c r="B747" s="35" t="str">
        <f aca="false">IF(A747="","",Raw_Export!B747)</f>
        <v/>
      </c>
      <c r="C747" s="36" t="str">
        <f aca="false">IF(A747="","",DATE(YEAR(B747),MONTH(B747),1))</f>
        <v/>
      </c>
      <c r="D747" s="0" t="str">
        <f aca="false">IF(A747="","",IFERROR(INDEX(Cleanup_Rules!$B$6:$B$60,MATCH(TRIM(LOWER(Raw_Export!C747)),Cleanup_Rules!$A$6:$A$60,0)),"UNMAPPED"))</f>
        <v/>
      </c>
      <c r="E747" s="0" t="str">
        <f aca="false">IF(A747="","",IFERROR(INDEX(Cleanup_Rules!$E$6:$E$60,MATCH(TRIM(LOWER(Raw_Export!E747)),Cleanup_Rules!$D$6:$D$60,0)),"UNMAPPED"))</f>
        <v/>
      </c>
      <c r="F747" s="0" t="str">
        <f aca="false">IF(A747="","",IFERROR(INDEX(Cleanup_Rules!$H$6:$H$60,MATCH(TRIM(LOWER(Raw_Export!F747)),Cleanup_Rules!$G$6:$G$60,0)),"UNMAPPED"))</f>
        <v/>
      </c>
      <c r="G747" s="0" t="str">
        <f aca="false">IF(A747="","",IFERROR(INDEX(Cleanup_Rules!$K$6:$K$60,MATCH(TRIM(LOWER(Raw_Export!G747)),Cleanup_Rules!$J$6:$J$60,0)),"UNMAPPED"))</f>
        <v/>
      </c>
      <c r="H747" s="0" t="str">
        <f aca="false">IF(A747="","",IFERROR(INDEX(Cleanup_Rules!$N$6:$N$60,MATCH(TRIM(LOWER(Raw_Export!H747)),Cleanup_Rules!$M$6:$M$60,0)),"UNMAPPED"))</f>
        <v/>
      </c>
      <c r="I747" s="35" t="str">
        <f aca="false">IF(OR(A747="",Raw_Export!I747=""),"",Raw_Export!I747)</f>
        <v/>
      </c>
      <c r="J747" s="37" t="str">
        <f aca="false">IF(A747="","",IF(Raw_Export!J747="",0,IF(ISNUMBER(Raw_Export!J747),Raw_Export!J747,VALUE(SUBSTITUTE(SUBSTITUTE(Raw_Export!J747,"$",""),",","")))))</f>
        <v/>
      </c>
      <c r="K747" s="0" t="str">
        <f aca="false">IF(A747="","",IF(COUNTIF($A$6:A747,A747)&gt;1,"Duplicate",""))</f>
        <v/>
      </c>
      <c r="L747" s="0" t="str">
        <f aca="false">IF(A747="","",IF(AND(H747="Completed",I747=""),"No completion date",IF(AND(I747&lt;&gt;"",I747&lt;B747),"Completed before created","")))</f>
        <v/>
      </c>
      <c r="M747" s="0" t="str">
        <f aca="false">IF(A747="","",IF(K747="Duplicate","No","Yes"))</f>
        <v/>
      </c>
      <c r="N747" s="0" t="str">
        <f aca="false">IF(OR(A747="",H747&lt;&gt;"Completed",L747&lt;&gt;""),"",I747-B747)</f>
        <v/>
      </c>
      <c r="O747" s="0" t="str">
        <f aca="false">IF(A747="","",IFERROR(INDEX(Cleanup_Rules!$Q$6:$Q$8,MATCH(F747,Cleanup_Rules!$P$6:$P$8,0)),""))</f>
        <v/>
      </c>
      <c r="P747" s="0" t="str">
        <f aca="false">IF(OR(N747="",O747=""),"",IF(N747&lt;=O747,"Yes","No"))</f>
        <v/>
      </c>
      <c r="Q747" s="0" t="str">
        <f aca="false">IF(A747="","",MID(IF(NOT(EXACT(TRIM(Raw_Export!C747),D747))," · property","")&amp;IF(NOT(EXACT(TRIM(Raw_Export!E747),E747))," · category","")&amp;IF(NOT(EXACT(TRIM(Raw_Export!F747),F747))," · priority","")&amp;IF(NOT(EXACT(TRIM(Raw_Export!G747),G747))," · vendor","")&amp;IF(NOT(EXACT(TRIM(Raw_Export!H747),H747))," · status","")&amp;IF(ISTEXT(Raw_Export!J747)," · cost was text",""),4,200))</f>
        <v/>
      </c>
      <c r="R747" s="0" t="str">
        <f aca="false">IF(A747="","",IF(OR(LEN(Q747)&gt;0,K747&lt;&gt;"",L747&lt;&gt;""),1,0))</f>
        <v/>
      </c>
    </row>
    <row r="748" customFormat="false" ht="15" hidden="false" customHeight="false" outlineLevel="0" collapsed="false">
      <c r="A748" s="0" t="str">
        <f aca="false">IF(Raw_Export!A748="","",Raw_Export!A748)</f>
        <v/>
      </c>
      <c r="B748" s="35" t="str">
        <f aca="false">IF(A748="","",Raw_Export!B748)</f>
        <v/>
      </c>
      <c r="C748" s="36" t="str">
        <f aca="false">IF(A748="","",DATE(YEAR(B748),MONTH(B748),1))</f>
        <v/>
      </c>
      <c r="D748" s="0" t="str">
        <f aca="false">IF(A748="","",IFERROR(INDEX(Cleanup_Rules!$B$6:$B$60,MATCH(TRIM(LOWER(Raw_Export!C748)),Cleanup_Rules!$A$6:$A$60,0)),"UNMAPPED"))</f>
        <v/>
      </c>
      <c r="E748" s="0" t="str">
        <f aca="false">IF(A748="","",IFERROR(INDEX(Cleanup_Rules!$E$6:$E$60,MATCH(TRIM(LOWER(Raw_Export!E748)),Cleanup_Rules!$D$6:$D$60,0)),"UNMAPPED"))</f>
        <v/>
      </c>
      <c r="F748" s="0" t="str">
        <f aca="false">IF(A748="","",IFERROR(INDEX(Cleanup_Rules!$H$6:$H$60,MATCH(TRIM(LOWER(Raw_Export!F748)),Cleanup_Rules!$G$6:$G$60,0)),"UNMAPPED"))</f>
        <v/>
      </c>
      <c r="G748" s="0" t="str">
        <f aca="false">IF(A748="","",IFERROR(INDEX(Cleanup_Rules!$K$6:$K$60,MATCH(TRIM(LOWER(Raw_Export!G748)),Cleanup_Rules!$J$6:$J$60,0)),"UNMAPPED"))</f>
        <v/>
      </c>
      <c r="H748" s="0" t="str">
        <f aca="false">IF(A748="","",IFERROR(INDEX(Cleanup_Rules!$N$6:$N$60,MATCH(TRIM(LOWER(Raw_Export!H748)),Cleanup_Rules!$M$6:$M$60,0)),"UNMAPPED"))</f>
        <v/>
      </c>
      <c r="I748" s="35" t="str">
        <f aca="false">IF(OR(A748="",Raw_Export!I748=""),"",Raw_Export!I748)</f>
        <v/>
      </c>
      <c r="J748" s="37" t="str">
        <f aca="false">IF(A748="","",IF(Raw_Export!J748="",0,IF(ISNUMBER(Raw_Export!J748),Raw_Export!J748,VALUE(SUBSTITUTE(SUBSTITUTE(Raw_Export!J748,"$",""),",","")))))</f>
        <v/>
      </c>
      <c r="K748" s="0" t="str">
        <f aca="false">IF(A748="","",IF(COUNTIF($A$6:A748,A748)&gt;1,"Duplicate",""))</f>
        <v/>
      </c>
      <c r="L748" s="0" t="str">
        <f aca="false">IF(A748="","",IF(AND(H748="Completed",I748=""),"No completion date",IF(AND(I748&lt;&gt;"",I748&lt;B748),"Completed before created","")))</f>
        <v/>
      </c>
      <c r="M748" s="0" t="str">
        <f aca="false">IF(A748="","",IF(K748="Duplicate","No","Yes"))</f>
        <v/>
      </c>
      <c r="N748" s="0" t="str">
        <f aca="false">IF(OR(A748="",H748&lt;&gt;"Completed",L748&lt;&gt;""),"",I748-B748)</f>
        <v/>
      </c>
      <c r="O748" s="0" t="str">
        <f aca="false">IF(A748="","",IFERROR(INDEX(Cleanup_Rules!$Q$6:$Q$8,MATCH(F748,Cleanup_Rules!$P$6:$P$8,0)),""))</f>
        <v/>
      </c>
      <c r="P748" s="0" t="str">
        <f aca="false">IF(OR(N748="",O748=""),"",IF(N748&lt;=O748,"Yes","No"))</f>
        <v/>
      </c>
      <c r="Q748" s="0" t="str">
        <f aca="false">IF(A748="","",MID(IF(NOT(EXACT(TRIM(Raw_Export!C748),D748))," · property","")&amp;IF(NOT(EXACT(TRIM(Raw_Export!E748),E748))," · category","")&amp;IF(NOT(EXACT(TRIM(Raw_Export!F748),F748))," · priority","")&amp;IF(NOT(EXACT(TRIM(Raw_Export!G748),G748))," · vendor","")&amp;IF(NOT(EXACT(TRIM(Raw_Export!H748),H748))," · status","")&amp;IF(ISTEXT(Raw_Export!J748)," · cost was text",""),4,200))</f>
        <v/>
      </c>
      <c r="R748" s="0" t="str">
        <f aca="false">IF(A748="","",IF(OR(LEN(Q748)&gt;0,K748&lt;&gt;"",L748&lt;&gt;""),1,0))</f>
        <v/>
      </c>
    </row>
    <row r="749" customFormat="false" ht="15" hidden="false" customHeight="false" outlineLevel="0" collapsed="false">
      <c r="A749" s="0" t="str">
        <f aca="false">IF(Raw_Export!A749="","",Raw_Export!A749)</f>
        <v/>
      </c>
      <c r="B749" s="35" t="str">
        <f aca="false">IF(A749="","",Raw_Export!B749)</f>
        <v/>
      </c>
      <c r="C749" s="36" t="str">
        <f aca="false">IF(A749="","",DATE(YEAR(B749),MONTH(B749),1))</f>
        <v/>
      </c>
      <c r="D749" s="0" t="str">
        <f aca="false">IF(A749="","",IFERROR(INDEX(Cleanup_Rules!$B$6:$B$60,MATCH(TRIM(LOWER(Raw_Export!C749)),Cleanup_Rules!$A$6:$A$60,0)),"UNMAPPED"))</f>
        <v/>
      </c>
      <c r="E749" s="0" t="str">
        <f aca="false">IF(A749="","",IFERROR(INDEX(Cleanup_Rules!$E$6:$E$60,MATCH(TRIM(LOWER(Raw_Export!E749)),Cleanup_Rules!$D$6:$D$60,0)),"UNMAPPED"))</f>
        <v/>
      </c>
      <c r="F749" s="0" t="str">
        <f aca="false">IF(A749="","",IFERROR(INDEX(Cleanup_Rules!$H$6:$H$60,MATCH(TRIM(LOWER(Raw_Export!F749)),Cleanup_Rules!$G$6:$G$60,0)),"UNMAPPED"))</f>
        <v/>
      </c>
      <c r="G749" s="0" t="str">
        <f aca="false">IF(A749="","",IFERROR(INDEX(Cleanup_Rules!$K$6:$K$60,MATCH(TRIM(LOWER(Raw_Export!G749)),Cleanup_Rules!$J$6:$J$60,0)),"UNMAPPED"))</f>
        <v/>
      </c>
      <c r="H749" s="0" t="str">
        <f aca="false">IF(A749="","",IFERROR(INDEX(Cleanup_Rules!$N$6:$N$60,MATCH(TRIM(LOWER(Raw_Export!H749)),Cleanup_Rules!$M$6:$M$60,0)),"UNMAPPED"))</f>
        <v/>
      </c>
      <c r="I749" s="35" t="str">
        <f aca="false">IF(OR(A749="",Raw_Export!I749=""),"",Raw_Export!I749)</f>
        <v/>
      </c>
      <c r="J749" s="37" t="str">
        <f aca="false">IF(A749="","",IF(Raw_Export!J749="",0,IF(ISNUMBER(Raw_Export!J749),Raw_Export!J749,VALUE(SUBSTITUTE(SUBSTITUTE(Raw_Export!J749,"$",""),",","")))))</f>
        <v/>
      </c>
      <c r="K749" s="0" t="str">
        <f aca="false">IF(A749="","",IF(COUNTIF($A$6:A749,A749)&gt;1,"Duplicate",""))</f>
        <v/>
      </c>
      <c r="L749" s="0" t="str">
        <f aca="false">IF(A749="","",IF(AND(H749="Completed",I749=""),"No completion date",IF(AND(I749&lt;&gt;"",I749&lt;B749),"Completed before created","")))</f>
        <v/>
      </c>
      <c r="M749" s="0" t="str">
        <f aca="false">IF(A749="","",IF(K749="Duplicate","No","Yes"))</f>
        <v/>
      </c>
      <c r="N749" s="0" t="str">
        <f aca="false">IF(OR(A749="",H749&lt;&gt;"Completed",L749&lt;&gt;""),"",I749-B749)</f>
        <v/>
      </c>
      <c r="O749" s="0" t="str">
        <f aca="false">IF(A749="","",IFERROR(INDEX(Cleanup_Rules!$Q$6:$Q$8,MATCH(F749,Cleanup_Rules!$P$6:$P$8,0)),""))</f>
        <v/>
      </c>
      <c r="P749" s="0" t="str">
        <f aca="false">IF(OR(N749="",O749=""),"",IF(N749&lt;=O749,"Yes","No"))</f>
        <v/>
      </c>
      <c r="Q749" s="0" t="str">
        <f aca="false">IF(A749="","",MID(IF(NOT(EXACT(TRIM(Raw_Export!C749),D749))," · property","")&amp;IF(NOT(EXACT(TRIM(Raw_Export!E749),E749))," · category","")&amp;IF(NOT(EXACT(TRIM(Raw_Export!F749),F749))," · priority","")&amp;IF(NOT(EXACT(TRIM(Raw_Export!G749),G749))," · vendor","")&amp;IF(NOT(EXACT(TRIM(Raw_Export!H749),H749))," · status","")&amp;IF(ISTEXT(Raw_Export!J749)," · cost was text",""),4,200))</f>
        <v/>
      </c>
      <c r="R749" s="0" t="str">
        <f aca="false">IF(A749="","",IF(OR(LEN(Q749)&gt;0,K749&lt;&gt;"",L749&lt;&gt;""),1,0))</f>
        <v/>
      </c>
    </row>
    <row r="750" customFormat="false" ht="15" hidden="false" customHeight="false" outlineLevel="0" collapsed="false">
      <c r="A750" s="0" t="str">
        <f aca="false">IF(Raw_Export!A750="","",Raw_Export!A750)</f>
        <v/>
      </c>
      <c r="B750" s="35" t="str">
        <f aca="false">IF(A750="","",Raw_Export!B750)</f>
        <v/>
      </c>
      <c r="C750" s="36" t="str">
        <f aca="false">IF(A750="","",DATE(YEAR(B750),MONTH(B750),1))</f>
        <v/>
      </c>
      <c r="D750" s="0" t="str">
        <f aca="false">IF(A750="","",IFERROR(INDEX(Cleanup_Rules!$B$6:$B$60,MATCH(TRIM(LOWER(Raw_Export!C750)),Cleanup_Rules!$A$6:$A$60,0)),"UNMAPPED"))</f>
        <v/>
      </c>
      <c r="E750" s="0" t="str">
        <f aca="false">IF(A750="","",IFERROR(INDEX(Cleanup_Rules!$E$6:$E$60,MATCH(TRIM(LOWER(Raw_Export!E750)),Cleanup_Rules!$D$6:$D$60,0)),"UNMAPPED"))</f>
        <v/>
      </c>
      <c r="F750" s="0" t="str">
        <f aca="false">IF(A750="","",IFERROR(INDEX(Cleanup_Rules!$H$6:$H$60,MATCH(TRIM(LOWER(Raw_Export!F750)),Cleanup_Rules!$G$6:$G$60,0)),"UNMAPPED"))</f>
        <v/>
      </c>
      <c r="G750" s="0" t="str">
        <f aca="false">IF(A750="","",IFERROR(INDEX(Cleanup_Rules!$K$6:$K$60,MATCH(TRIM(LOWER(Raw_Export!G750)),Cleanup_Rules!$J$6:$J$60,0)),"UNMAPPED"))</f>
        <v/>
      </c>
      <c r="H750" s="0" t="str">
        <f aca="false">IF(A750="","",IFERROR(INDEX(Cleanup_Rules!$N$6:$N$60,MATCH(TRIM(LOWER(Raw_Export!H750)),Cleanup_Rules!$M$6:$M$60,0)),"UNMAPPED"))</f>
        <v/>
      </c>
      <c r="I750" s="35" t="str">
        <f aca="false">IF(OR(A750="",Raw_Export!I750=""),"",Raw_Export!I750)</f>
        <v/>
      </c>
      <c r="J750" s="37" t="str">
        <f aca="false">IF(A750="","",IF(Raw_Export!J750="",0,IF(ISNUMBER(Raw_Export!J750),Raw_Export!J750,VALUE(SUBSTITUTE(SUBSTITUTE(Raw_Export!J750,"$",""),",","")))))</f>
        <v/>
      </c>
      <c r="K750" s="0" t="str">
        <f aca="false">IF(A750="","",IF(COUNTIF($A$6:A750,A750)&gt;1,"Duplicate",""))</f>
        <v/>
      </c>
      <c r="L750" s="0" t="str">
        <f aca="false">IF(A750="","",IF(AND(H750="Completed",I750=""),"No completion date",IF(AND(I750&lt;&gt;"",I750&lt;B750),"Completed before created","")))</f>
        <v/>
      </c>
      <c r="M750" s="0" t="str">
        <f aca="false">IF(A750="","",IF(K750="Duplicate","No","Yes"))</f>
        <v/>
      </c>
      <c r="N750" s="0" t="str">
        <f aca="false">IF(OR(A750="",H750&lt;&gt;"Completed",L750&lt;&gt;""),"",I750-B750)</f>
        <v/>
      </c>
      <c r="O750" s="0" t="str">
        <f aca="false">IF(A750="","",IFERROR(INDEX(Cleanup_Rules!$Q$6:$Q$8,MATCH(F750,Cleanup_Rules!$P$6:$P$8,0)),""))</f>
        <v/>
      </c>
      <c r="P750" s="0" t="str">
        <f aca="false">IF(OR(N750="",O750=""),"",IF(N750&lt;=O750,"Yes","No"))</f>
        <v/>
      </c>
      <c r="Q750" s="0" t="str">
        <f aca="false">IF(A750="","",MID(IF(NOT(EXACT(TRIM(Raw_Export!C750),D750))," · property","")&amp;IF(NOT(EXACT(TRIM(Raw_Export!E750),E750))," · category","")&amp;IF(NOT(EXACT(TRIM(Raw_Export!F750),F750))," · priority","")&amp;IF(NOT(EXACT(TRIM(Raw_Export!G750),G750))," · vendor","")&amp;IF(NOT(EXACT(TRIM(Raw_Export!H750),H750))," · status","")&amp;IF(ISTEXT(Raw_Export!J750)," · cost was text",""),4,200))</f>
        <v/>
      </c>
      <c r="R750" s="0" t="str">
        <f aca="false">IF(A750="","",IF(OR(LEN(Q750)&gt;0,K750&lt;&gt;"",L750&lt;&gt;""),1,0))</f>
        <v/>
      </c>
    </row>
    <row r="751" customFormat="false" ht="15" hidden="false" customHeight="false" outlineLevel="0" collapsed="false">
      <c r="A751" s="0" t="str">
        <f aca="false">IF(Raw_Export!A751="","",Raw_Export!A751)</f>
        <v/>
      </c>
      <c r="B751" s="35" t="str">
        <f aca="false">IF(A751="","",Raw_Export!B751)</f>
        <v/>
      </c>
      <c r="C751" s="36" t="str">
        <f aca="false">IF(A751="","",DATE(YEAR(B751),MONTH(B751),1))</f>
        <v/>
      </c>
      <c r="D751" s="0" t="str">
        <f aca="false">IF(A751="","",IFERROR(INDEX(Cleanup_Rules!$B$6:$B$60,MATCH(TRIM(LOWER(Raw_Export!C751)),Cleanup_Rules!$A$6:$A$60,0)),"UNMAPPED"))</f>
        <v/>
      </c>
      <c r="E751" s="0" t="str">
        <f aca="false">IF(A751="","",IFERROR(INDEX(Cleanup_Rules!$E$6:$E$60,MATCH(TRIM(LOWER(Raw_Export!E751)),Cleanup_Rules!$D$6:$D$60,0)),"UNMAPPED"))</f>
        <v/>
      </c>
      <c r="F751" s="0" t="str">
        <f aca="false">IF(A751="","",IFERROR(INDEX(Cleanup_Rules!$H$6:$H$60,MATCH(TRIM(LOWER(Raw_Export!F751)),Cleanup_Rules!$G$6:$G$60,0)),"UNMAPPED"))</f>
        <v/>
      </c>
      <c r="G751" s="0" t="str">
        <f aca="false">IF(A751="","",IFERROR(INDEX(Cleanup_Rules!$K$6:$K$60,MATCH(TRIM(LOWER(Raw_Export!G751)),Cleanup_Rules!$J$6:$J$60,0)),"UNMAPPED"))</f>
        <v/>
      </c>
      <c r="H751" s="0" t="str">
        <f aca="false">IF(A751="","",IFERROR(INDEX(Cleanup_Rules!$N$6:$N$60,MATCH(TRIM(LOWER(Raw_Export!H751)),Cleanup_Rules!$M$6:$M$60,0)),"UNMAPPED"))</f>
        <v/>
      </c>
      <c r="I751" s="35" t="str">
        <f aca="false">IF(OR(A751="",Raw_Export!I751=""),"",Raw_Export!I751)</f>
        <v/>
      </c>
      <c r="J751" s="37" t="str">
        <f aca="false">IF(A751="","",IF(Raw_Export!J751="",0,IF(ISNUMBER(Raw_Export!J751),Raw_Export!J751,VALUE(SUBSTITUTE(SUBSTITUTE(Raw_Export!J751,"$",""),",","")))))</f>
        <v/>
      </c>
      <c r="K751" s="0" t="str">
        <f aca="false">IF(A751="","",IF(COUNTIF($A$6:A751,A751)&gt;1,"Duplicate",""))</f>
        <v/>
      </c>
      <c r="L751" s="0" t="str">
        <f aca="false">IF(A751="","",IF(AND(H751="Completed",I751=""),"No completion date",IF(AND(I751&lt;&gt;"",I751&lt;B751),"Completed before created","")))</f>
        <v/>
      </c>
      <c r="M751" s="0" t="str">
        <f aca="false">IF(A751="","",IF(K751="Duplicate","No","Yes"))</f>
        <v/>
      </c>
      <c r="N751" s="0" t="str">
        <f aca="false">IF(OR(A751="",H751&lt;&gt;"Completed",L751&lt;&gt;""),"",I751-B751)</f>
        <v/>
      </c>
      <c r="O751" s="0" t="str">
        <f aca="false">IF(A751="","",IFERROR(INDEX(Cleanup_Rules!$Q$6:$Q$8,MATCH(F751,Cleanup_Rules!$P$6:$P$8,0)),""))</f>
        <v/>
      </c>
      <c r="P751" s="0" t="str">
        <f aca="false">IF(OR(N751="",O751=""),"",IF(N751&lt;=O751,"Yes","No"))</f>
        <v/>
      </c>
      <c r="Q751" s="0" t="str">
        <f aca="false">IF(A751="","",MID(IF(NOT(EXACT(TRIM(Raw_Export!C751),D751))," · property","")&amp;IF(NOT(EXACT(TRIM(Raw_Export!E751),E751))," · category","")&amp;IF(NOT(EXACT(TRIM(Raw_Export!F751),F751))," · priority","")&amp;IF(NOT(EXACT(TRIM(Raw_Export!G751),G751))," · vendor","")&amp;IF(NOT(EXACT(TRIM(Raw_Export!H751),H751))," · status","")&amp;IF(ISTEXT(Raw_Export!J751)," · cost was text",""),4,200))</f>
        <v/>
      </c>
      <c r="R751" s="0" t="str">
        <f aca="false">IF(A751="","",IF(OR(LEN(Q751)&gt;0,K751&lt;&gt;"",L751&lt;&gt;""),1,0))</f>
        <v/>
      </c>
    </row>
    <row r="752" customFormat="false" ht="15" hidden="false" customHeight="false" outlineLevel="0" collapsed="false">
      <c r="A752" s="0" t="str">
        <f aca="false">IF(Raw_Export!A752="","",Raw_Export!A752)</f>
        <v/>
      </c>
      <c r="B752" s="35" t="str">
        <f aca="false">IF(A752="","",Raw_Export!B752)</f>
        <v/>
      </c>
      <c r="C752" s="36" t="str">
        <f aca="false">IF(A752="","",DATE(YEAR(B752),MONTH(B752),1))</f>
        <v/>
      </c>
      <c r="D752" s="0" t="str">
        <f aca="false">IF(A752="","",IFERROR(INDEX(Cleanup_Rules!$B$6:$B$60,MATCH(TRIM(LOWER(Raw_Export!C752)),Cleanup_Rules!$A$6:$A$60,0)),"UNMAPPED"))</f>
        <v/>
      </c>
      <c r="E752" s="0" t="str">
        <f aca="false">IF(A752="","",IFERROR(INDEX(Cleanup_Rules!$E$6:$E$60,MATCH(TRIM(LOWER(Raw_Export!E752)),Cleanup_Rules!$D$6:$D$60,0)),"UNMAPPED"))</f>
        <v/>
      </c>
      <c r="F752" s="0" t="str">
        <f aca="false">IF(A752="","",IFERROR(INDEX(Cleanup_Rules!$H$6:$H$60,MATCH(TRIM(LOWER(Raw_Export!F752)),Cleanup_Rules!$G$6:$G$60,0)),"UNMAPPED"))</f>
        <v/>
      </c>
      <c r="G752" s="0" t="str">
        <f aca="false">IF(A752="","",IFERROR(INDEX(Cleanup_Rules!$K$6:$K$60,MATCH(TRIM(LOWER(Raw_Export!G752)),Cleanup_Rules!$J$6:$J$60,0)),"UNMAPPED"))</f>
        <v/>
      </c>
      <c r="H752" s="0" t="str">
        <f aca="false">IF(A752="","",IFERROR(INDEX(Cleanup_Rules!$N$6:$N$60,MATCH(TRIM(LOWER(Raw_Export!H752)),Cleanup_Rules!$M$6:$M$60,0)),"UNMAPPED"))</f>
        <v/>
      </c>
      <c r="I752" s="35" t="str">
        <f aca="false">IF(OR(A752="",Raw_Export!I752=""),"",Raw_Export!I752)</f>
        <v/>
      </c>
      <c r="J752" s="37" t="str">
        <f aca="false">IF(A752="","",IF(Raw_Export!J752="",0,IF(ISNUMBER(Raw_Export!J752),Raw_Export!J752,VALUE(SUBSTITUTE(SUBSTITUTE(Raw_Export!J752,"$",""),",","")))))</f>
        <v/>
      </c>
      <c r="K752" s="0" t="str">
        <f aca="false">IF(A752="","",IF(COUNTIF($A$6:A752,A752)&gt;1,"Duplicate",""))</f>
        <v/>
      </c>
      <c r="L752" s="0" t="str">
        <f aca="false">IF(A752="","",IF(AND(H752="Completed",I752=""),"No completion date",IF(AND(I752&lt;&gt;"",I752&lt;B752),"Completed before created","")))</f>
        <v/>
      </c>
      <c r="M752" s="0" t="str">
        <f aca="false">IF(A752="","",IF(K752="Duplicate","No","Yes"))</f>
        <v/>
      </c>
      <c r="N752" s="0" t="str">
        <f aca="false">IF(OR(A752="",H752&lt;&gt;"Completed",L752&lt;&gt;""),"",I752-B752)</f>
        <v/>
      </c>
      <c r="O752" s="0" t="str">
        <f aca="false">IF(A752="","",IFERROR(INDEX(Cleanup_Rules!$Q$6:$Q$8,MATCH(F752,Cleanup_Rules!$P$6:$P$8,0)),""))</f>
        <v/>
      </c>
      <c r="P752" s="0" t="str">
        <f aca="false">IF(OR(N752="",O752=""),"",IF(N752&lt;=O752,"Yes","No"))</f>
        <v/>
      </c>
      <c r="Q752" s="0" t="str">
        <f aca="false">IF(A752="","",MID(IF(NOT(EXACT(TRIM(Raw_Export!C752),D752))," · property","")&amp;IF(NOT(EXACT(TRIM(Raw_Export!E752),E752))," · category","")&amp;IF(NOT(EXACT(TRIM(Raw_Export!F752),F752))," · priority","")&amp;IF(NOT(EXACT(TRIM(Raw_Export!G752),G752))," · vendor","")&amp;IF(NOT(EXACT(TRIM(Raw_Export!H752),H752))," · status","")&amp;IF(ISTEXT(Raw_Export!J752)," · cost was text",""),4,200))</f>
        <v/>
      </c>
      <c r="R752" s="0" t="str">
        <f aca="false">IF(A752="","",IF(OR(LEN(Q752)&gt;0,K752&lt;&gt;"",L752&lt;&gt;""),1,0))</f>
        <v/>
      </c>
    </row>
    <row r="753" customFormat="false" ht="15" hidden="false" customHeight="false" outlineLevel="0" collapsed="false">
      <c r="A753" s="0" t="str">
        <f aca="false">IF(Raw_Export!A753="","",Raw_Export!A753)</f>
        <v/>
      </c>
      <c r="B753" s="35" t="str">
        <f aca="false">IF(A753="","",Raw_Export!B753)</f>
        <v/>
      </c>
      <c r="C753" s="36" t="str">
        <f aca="false">IF(A753="","",DATE(YEAR(B753),MONTH(B753),1))</f>
        <v/>
      </c>
      <c r="D753" s="0" t="str">
        <f aca="false">IF(A753="","",IFERROR(INDEX(Cleanup_Rules!$B$6:$B$60,MATCH(TRIM(LOWER(Raw_Export!C753)),Cleanup_Rules!$A$6:$A$60,0)),"UNMAPPED"))</f>
        <v/>
      </c>
      <c r="E753" s="0" t="str">
        <f aca="false">IF(A753="","",IFERROR(INDEX(Cleanup_Rules!$E$6:$E$60,MATCH(TRIM(LOWER(Raw_Export!E753)),Cleanup_Rules!$D$6:$D$60,0)),"UNMAPPED"))</f>
        <v/>
      </c>
      <c r="F753" s="0" t="str">
        <f aca="false">IF(A753="","",IFERROR(INDEX(Cleanup_Rules!$H$6:$H$60,MATCH(TRIM(LOWER(Raw_Export!F753)),Cleanup_Rules!$G$6:$G$60,0)),"UNMAPPED"))</f>
        <v/>
      </c>
      <c r="G753" s="0" t="str">
        <f aca="false">IF(A753="","",IFERROR(INDEX(Cleanup_Rules!$K$6:$K$60,MATCH(TRIM(LOWER(Raw_Export!G753)),Cleanup_Rules!$J$6:$J$60,0)),"UNMAPPED"))</f>
        <v/>
      </c>
      <c r="H753" s="0" t="str">
        <f aca="false">IF(A753="","",IFERROR(INDEX(Cleanup_Rules!$N$6:$N$60,MATCH(TRIM(LOWER(Raw_Export!H753)),Cleanup_Rules!$M$6:$M$60,0)),"UNMAPPED"))</f>
        <v/>
      </c>
      <c r="I753" s="35" t="str">
        <f aca="false">IF(OR(A753="",Raw_Export!I753=""),"",Raw_Export!I753)</f>
        <v/>
      </c>
      <c r="J753" s="37" t="str">
        <f aca="false">IF(A753="","",IF(Raw_Export!J753="",0,IF(ISNUMBER(Raw_Export!J753),Raw_Export!J753,VALUE(SUBSTITUTE(SUBSTITUTE(Raw_Export!J753,"$",""),",","")))))</f>
        <v/>
      </c>
      <c r="K753" s="0" t="str">
        <f aca="false">IF(A753="","",IF(COUNTIF($A$6:A753,A753)&gt;1,"Duplicate",""))</f>
        <v/>
      </c>
      <c r="L753" s="0" t="str">
        <f aca="false">IF(A753="","",IF(AND(H753="Completed",I753=""),"No completion date",IF(AND(I753&lt;&gt;"",I753&lt;B753),"Completed before created","")))</f>
        <v/>
      </c>
      <c r="M753" s="0" t="str">
        <f aca="false">IF(A753="","",IF(K753="Duplicate","No","Yes"))</f>
        <v/>
      </c>
      <c r="N753" s="0" t="str">
        <f aca="false">IF(OR(A753="",H753&lt;&gt;"Completed",L753&lt;&gt;""),"",I753-B753)</f>
        <v/>
      </c>
      <c r="O753" s="0" t="str">
        <f aca="false">IF(A753="","",IFERROR(INDEX(Cleanup_Rules!$Q$6:$Q$8,MATCH(F753,Cleanup_Rules!$P$6:$P$8,0)),""))</f>
        <v/>
      </c>
      <c r="P753" s="0" t="str">
        <f aca="false">IF(OR(N753="",O753=""),"",IF(N753&lt;=O753,"Yes","No"))</f>
        <v/>
      </c>
      <c r="Q753" s="0" t="str">
        <f aca="false">IF(A753="","",MID(IF(NOT(EXACT(TRIM(Raw_Export!C753),D753))," · property","")&amp;IF(NOT(EXACT(TRIM(Raw_Export!E753),E753))," · category","")&amp;IF(NOT(EXACT(TRIM(Raw_Export!F753),F753))," · priority","")&amp;IF(NOT(EXACT(TRIM(Raw_Export!G753),G753))," · vendor","")&amp;IF(NOT(EXACT(TRIM(Raw_Export!H753),H753))," · status","")&amp;IF(ISTEXT(Raw_Export!J753)," · cost was text",""),4,200))</f>
        <v/>
      </c>
      <c r="R753" s="0" t="str">
        <f aca="false">IF(A753="","",IF(OR(LEN(Q753)&gt;0,K753&lt;&gt;"",L753&lt;&gt;""),1,0))</f>
        <v/>
      </c>
    </row>
    <row r="754" customFormat="false" ht="15" hidden="false" customHeight="false" outlineLevel="0" collapsed="false">
      <c r="A754" s="0" t="str">
        <f aca="false">IF(Raw_Export!A754="","",Raw_Export!A754)</f>
        <v/>
      </c>
      <c r="B754" s="35" t="str">
        <f aca="false">IF(A754="","",Raw_Export!B754)</f>
        <v/>
      </c>
      <c r="C754" s="36" t="str">
        <f aca="false">IF(A754="","",DATE(YEAR(B754),MONTH(B754),1))</f>
        <v/>
      </c>
      <c r="D754" s="0" t="str">
        <f aca="false">IF(A754="","",IFERROR(INDEX(Cleanup_Rules!$B$6:$B$60,MATCH(TRIM(LOWER(Raw_Export!C754)),Cleanup_Rules!$A$6:$A$60,0)),"UNMAPPED"))</f>
        <v/>
      </c>
      <c r="E754" s="0" t="str">
        <f aca="false">IF(A754="","",IFERROR(INDEX(Cleanup_Rules!$E$6:$E$60,MATCH(TRIM(LOWER(Raw_Export!E754)),Cleanup_Rules!$D$6:$D$60,0)),"UNMAPPED"))</f>
        <v/>
      </c>
      <c r="F754" s="0" t="str">
        <f aca="false">IF(A754="","",IFERROR(INDEX(Cleanup_Rules!$H$6:$H$60,MATCH(TRIM(LOWER(Raw_Export!F754)),Cleanup_Rules!$G$6:$G$60,0)),"UNMAPPED"))</f>
        <v/>
      </c>
      <c r="G754" s="0" t="str">
        <f aca="false">IF(A754="","",IFERROR(INDEX(Cleanup_Rules!$K$6:$K$60,MATCH(TRIM(LOWER(Raw_Export!G754)),Cleanup_Rules!$J$6:$J$60,0)),"UNMAPPED"))</f>
        <v/>
      </c>
      <c r="H754" s="0" t="str">
        <f aca="false">IF(A754="","",IFERROR(INDEX(Cleanup_Rules!$N$6:$N$60,MATCH(TRIM(LOWER(Raw_Export!H754)),Cleanup_Rules!$M$6:$M$60,0)),"UNMAPPED"))</f>
        <v/>
      </c>
      <c r="I754" s="35" t="str">
        <f aca="false">IF(OR(A754="",Raw_Export!I754=""),"",Raw_Export!I754)</f>
        <v/>
      </c>
      <c r="J754" s="37" t="str">
        <f aca="false">IF(A754="","",IF(Raw_Export!J754="",0,IF(ISNUMBER(Raw_Export!J754),Raw_Export!J754,VALUE(SUBSTITUTE(SUBSTITUTE(Raw_Export!J754,"$",""),",","")))))</f>
        <v/>
      </c>
      <c r="K754" s="0" t="str">
        <f aca="false">IF(A754="","",IF(COUNTIF($A$6:A754,A754)&gt;1,"Duplicate",""))</f>
        <v/>
      </c>
      <c r="L754" s="0" t="str">
        <f aca="false">IF(A754="","",IF(AND(H754="Completed",I754=""),"No completion date",IF(AND(I754&lt;&gt;"",I754&lt;B754),"Completed before created","")))</f>
        <v/>
      </c>
      <c r="M754" s="0" t="str">
        <f aca="false">IF(A754="","",IF(K754="Duplicate","No","Yes"))</f>
        <v/>
      </c>
      <c r="N754" s="0" t="str">
        <f aca="false">IF(OR(A754="",H754&lt;&gt;"Completed",L754&lt;&gt;""),"",I754-B754)</f>
        <v/>
      </c>
      <c r="O754" s="0" t="str">
        <f aca="false">IF(A754="","",IFERROR(INDEX(Cleanup_Rules!$Q$6:$Q$8,MATCH(F754,Cleanup_Rules!$P$6:$P$8,0)),""))</f>
        <v/>
      </c>
      <c r="P754" s="0" t="str">
        <f aca="false">IF(OR(N754="",O754=""),"",IF(N754&lt;=O754,"Yes","No"))</f>
        <v/>
      </c>
      <c r="Q754" s="0" t="str">
        <f aca="false">IF(A754="","",MID(IF(NOT(EXACT(TRIM(Raw_Export!C754),D754))," · property","")&amp;IF(NOT(EXACT(TRIM(Raw_Export!E754),E754))," · category","")&amp;IF(NOT(EXACT(TRIM(Raw_Export!F754),F754))," · priority","")&amp;IF(NOT(EXACT(TRIM(Raw_Export!G754),G754))," · vendor","")&amp;IF(NOT(EXACT(TRIM(Raw_Export!H754),H754))," · status","")&amp;IF(ISTEXT(Raw_Export!J754)," · cost was text",""),4,200))</f>
        <v/>
      </c>
      <c r="R754" s="0" t="str">
        <f aca="false">IF(A754="","",IF(OR(LEN(Q754)&gt;0,K754&lt;&gt;"",L754&lt;&gt;""),1,0))</f>
        <v/>
      </c>
    </row>
    <row r="755" customFormat="false" ht="15" hidden="false" customHeight="false" outlineLevel="0" collapsed="false">
      <c r="A755" s="0" t="str">
        <f aca="false">IF(Raw_Export!A755="","",Raw_Export!A755)</f>
        <v/>
      </c>
      <c r="B755" s="35" t="str">
        <f aca="false">IF(A755="","",Raw_Export!B755)</f>
        <v/>
      </c>
      <c r="C755" s="36" t="str">
        <f aca="false">IF(A755="","",DATE(YEAR(B755),MONTH(B755),1))</f>
        <v/>
      </c>
      <c r="D755" s="0" t="str">
        <f aca="false">IF(A755="","",IFERROR(INDEX(Cleanup_Rules!$B$6:$B$60,MATCH(TRIM(LOWER(Raw_Export!C755)),Cleanup_Rules!$A$6:$A$60,0)),"UNMAPPED"))</f>
        <v/>
      </c>
      <c r="E755" s="0" t="str">
        <f aca="false">IF(A755="","",IFERROR(INDEX(Cleanup_Rules!$E$6:$E$60,MATCH(TRIM(LOWER(Raw_Export!E755)),Cleanup_Rules!$D$6:$D$60,0)),"UNMAPPED"))</f>
        <v/>
      </c>
      <c r="F755" s="0" t="str">
        <f aca="false">IF(A755="","",IFERROR(INDEX(Cleanup_Rules!$H$6:$H$60,MATCH(TRIM(LOWER(Raw_Export!F755)),Cleanup_Rules!$G$6:$G$60,0)),"UNMAPPED"))</f>
        <v/>
      </c>
      <c r="G755" s="0" t="str">
        <f aca="false">IF(A755="","",IFERROR(INDEX(Cleanup_Rules!$K$6:$K$60,MATCH(TRIM(LOWER(Raw_Export!G755)),Cleanup_Rules!$J$6:$J$60,0)),"UNMAPPED"))</f>
        <v/>
      </c>
      <c r="H755" s="0" t="str">
        <f aca="false">IF(A755="","",IFERROR(INDEX(Cleanup_Rules!$N$6:$N$60,MATCH(TRIM(LOWER(Raw_Export!H755)),Cleanup_Rules!$M$6:$M$60,0)),"UNMAPPED"))</f>
        <v/>
      </c>
      <c r="I755" s="35" t="str">
        <f aca="false">IF(OR(A755="",Raw_Export!I755=""),"",Raw_Export!I755)</f>
        <v/>
      </c>
      <c r="J755" s="37" t="str">
        <f aca="false">IF(A755="","",IF(Raw_Export!J755="",0,IF(ISNUMBER(Raw_Export!J755),Raw_Export!J755,VALUE(SUBSTITUTE(SUBSTITUTE(Raw_Export!J755,"$",""),",","")))))</f>
        <v/>
      </c>
      <c r="K755" s="0" t="str">
        <f aca="false">IF(A755="","",IF(COUNTIF($A$6:A755,A755)&gt;1,"Duplicate",""))</f>
        <v/>
      </c>
      <c r="L755" s="0" t="str">
        <f aca="false">IF(A755="","",IF(AND(H755="Completed",I755=""),"No completion date",IF(AND(I755&lt;&gt;"",I755&lt;B755),"Completed before created","")))</f>
        <v/>
      </c>
      <c r="M755" s="0" t="str">
        <f aca="false">IF(A755="","",IF(K755="Duplicate","No","Yes"))</f>
        <v/>
      </c>
      <c r="N755" s="0" t="str">
        <f aca="false">IF(OR(A755="",H755&lt;&gt;"Completed",L755&lt;&gt;""),"",I755-B755)</f>
        <v/>
      </c>
      <c r="O755" s="0" t="str">
        <f aca="false">IF(A755="","",IFERROR(INDEX(Cleanup_Rules!$Q$6:$Q$8,MATCH(F755,Cleanup_Rules!$P$6:$P$8,0)),""))</f>
        <v/>
      </c>
      <c r="P755" s="0" t="str">
        <f aca="false">IF(OR(N755="",O755=""),"",IF(N755&lt;=O755,"Yes","No"))</f>
        <v/>
      </c>
      <c r="Q755" s="0" t="str">
        <f aca="false">IF(A755="","",MID(IF(NOT(EXACT(TRIM(Raw_Export!C755),D755))," · property","")&amp;IF(NOT(EXACT(TRIM(Raw_Export!E755),E755))," · category","")&amp;IF(NOT(EXACT(TRIM(Raw_Export!F755),F755))," · priority","")&amp;IF(NOT(EXACT(TRIM(Raw_Export!G755),G755))," · vendor","")&amp;IF(NOT(EXACT(TRIM(Raw_Export!H755),H755))," · status","")&amp;IF(ISTEXT(Raw_Export!J755)," · cost was text",""),4,200))</f>
        <v/>
      </c>
      <c r="R755" s="0" t="str">
        <f aca="false">IF(A755="","",IF(OR(LEN(Q755)&gt;0,K755&lt;&gt;"",L755&lt;&gt;""),1,0))</f>
        <v/>
      </c>
    </row>
    <row r="756" customFormat="false" ht="15" hidden="false" customHeight="false" outlineLevel="0" collapsed="false">
      <c r="A756" s="0" t="str">
        <f aca="false">IF(Raw_Export!A756="","",Raw_Export!A756)</f>
        <v/>
      </c>
      <c r="B756" s="35" t="str">
        <f aca="false">IF(A756="","",Raw_Export!B756)</f>
        <v/>
      </c>
      <c r="C756" s="36" t="str">
        <f aca="false">IF(A756="","",DATE(YEAR(B756),MONTH(B756),1))</f>
        <v/>
      </c>
      <c r="D756" s="0" t="str">
        <f aca="false">IF(A756="","",IFERROR(INDEX(Cleanup_Rules!$B$6:$B$60,MATCH(TRIM(LOWER(Raw_Export!C756)),Cleanup_Rules!$A$6:$A$60,0)),"UNMAPPED"))</f>
        <v/>
      </c>
      <c r="E756" s="0" t="str">
        <f aca="false">IF(A756="","",IFERROR(INDEX(Cleanup_Rules!$E$6:$E$60,MATCH(TRIM(LOWER(Raw_Export!E756)),Cleanup_Rules!$D$6:$D$60,0)),"UNMAPPED"))</f>
        <v/>
      </c>
      <c r="F756" s="0" t="str">
        <f aca="false">IF(A756="","",IFERROR(INDEX(Cleanup_Rules!$H$6:$H$60,MATCH(TRIM(LOWER(Raw_Export!F756)),Cleanup_Rules!$G$6:$G$60,0)),"UNMAPPED"))</f>
        <v/>
      </c>
      <c r="G756" s="0" t="str">
        <f aca="false">IF(A756="","",IFERROR(INDEX(Cleanup_Rules!$K$6:$K$60,MATCH(TRIM(LOWER(Raw_Export!G756)),Cleanup_Rules!$J$6:$J$60,0)),"UNMAPPED"))</f>
        <v/>
      </c>
      <c r="H756" s="0" t="str">
        <f aca="false">IF(A756="","",IFERROR(INDEX(Cleanup_Rules!$N$6:$N$60,MATCH(TRIM(LOWER(Raw_Export!H756)),Cleanup_Rules!$M$6:$M$60,0)),"UNMAPPED"))</f>
        <v/>
      </c>
      <c r="I756" s="35" t="str">
        <f aca="false">IF(OR(A756="",Raw_Export!I756=""),"",Raw_Export!I756)</f>
        <v/>
      </c>
      <c r="J756" s="37" t="str">
        <f aca="false">IF(A756="","",IF(Raw_Export!J756="",0,IF(ISNUMBER(Raw_Export!J756),Raw_Export!J756,VALUE(SUBSTITUTE(SUBSTITUTE(Raw_Export!J756,"$",""),",","")))))</f>
        <v/>
      </c>
      <c r="K756" s="0" t="str">
        <f aca="false">IF(A756="","",IF(COUNTIF($A$6:A756,A756)&gt;1,"Duplicate",""))</f>
        <v/>
      </c>
      <c r="L756" s="0" t="str">
        <f aca="false">IF(A756="","",IF(AND(H756="Completed",I756=""),"No completion date",IF(AND(I756&lt;&gt;"",I756&lt;B756),"Completed before created","")))</f>
        <v/>
      </c>
      <c r="M756" s="0" t="str">
        <f aca="false">IF(A756="","",IF(K756="Duplicate","No","Yes"))</f>
        <v/>
      </c>
      <c r="N756" s="0" t="str">
        <f aca="false">IF(OR(A756="",H756&lt;&gt;"Completed",L756&lt;&gt;""),"",I756-B756)</f>
        <v/>
      </c>
      <c r="O756" s="0" t="str">
        <f aca="false">IF(A756="","",IFERROR(INDEX(Cleanup_Rules!$Q$6:$Q$8,MATCH(F756,Cleanup_Rules!$P$6:$P$8,0)),""))</f>
        <v/>
      </c>
      <c r="P756" s="0" t="str">
        <f aca="false">IF(OR(N756="",O756=""),"",IF(N756&lt;=O756,"Yes","No"))</f>
        <v/>
      </c>
      <c r="Q756" s="0" t="str">
        <f aca="false">IF(A756="","",MID(IF(NOT(EXACT(TRIM(Raw_Export!C756),D756))," · property","")&amp;IF(NOT(EXACT(TRIM(Raw_Export!E756),E756))," · category","")&amp;IF(NOT(EXACT(TRIM(Raw_Export!F756),F756))," · priority","")&amp;IF(NOT(EXACT(TRIM(Raw_Export!G756),G756))," · vendor","")&amp;IF(NOT(EXACT(TRIM(Raw_Export!H756),H756))," · status","")&amp;IF(ISTEXT(Raw_Export!J756)," · cost was text",""),4,200))</f>
        <v/>
      </c>
      <c r="R756" s="0" t="str">
        <f aca="false">IF(A756="","",IF(OR(LEN(Q756)&gt;0,K756&lt;&gt;"",L756&lt;&gt;""),1,0))</f>
        <v/>
      </c>
    </row>
    <row r="757" customFormat="false" ht="15" hidden="false" customHeight="false" outlineLevel="0" collapsed="false">
      <c r="A757" s="0" t="str">
        <f aca="false">IF(Raw_Export!A757="","",Raw_Export!A757)</f>
        <v/>
      </c>
      <c r="B757" s="35" t="str">
        <f aca="false">IF(A757="","",Raw_Export!B757)</f>
        <v/>
      </c>
      <c r="C757" s="36" t="str">
        <f aca="false">IF(A757="","",DATE(YEAR(B757),MONTH(B757),1))</f>
        <v/>
      </c>
      <c r="D757" s="0" t="str">
        <f aca="false">IF(A757="","",IFERROR(INDEX(Cleanup_Rules!$B$6:$B$60,MATCH(TRIM(LOWER(Raw_Export!C757)),Cleanup_Rules!$A$6:$A$60,0)),"UNMAPPED"))</f>
        <v/>
      </c>
      <c r="E757" s="0" t="str">
        <f aca="false">IF(A757="","",IFERROR(INDEX(Cleanup_Rules!$E$6:$E$60,MATCH(TRIM(LOWER(Raw_Export!E757)),Cleanup_Rules!$D$6:$D$60,0)),"UNMAPPED"))</f>
        <v/>
      </c>
      <c r="F757" s="0" t="str">
        <f aca="false">IF(A757="","",IFERROR(INDEX(Cleanup_Rules!$H$6:$H$60,MATCH(TRIM(LOWER(Raw_Export!F757)),Cleanup_Rules!$G$6:$G$60,0)),"UNMAPPED"))</f>
        <v/>
      </c>
      <c r="G757" s="0" t="str">
        <f aca="false">IF(A757="","",IFERROR(INDEX(Cleanup_Rules!$K$6:$K$60,MATCH(TRIM(LOWER(Raw_Export!G757)),Cleanup_Rules!$J$6:$J$60,0)),"UNMAPPED"))</f>
        <v/>
      </c>
      <c r="H757" s="0" t="str">
        <f aca="false">IF(A757="","",IFERROR(INDEX(Cleanup_Rules!$N$6:$N$60,MATCH(TRIM(LOWER(Raw_Export!H757)),Cleanup_Rules!$M$6:$M$60,0)),"UNMAPPED"))</f>
        <v/>
      </c>
      <c r="I757" s="35" t="str">
        <f aca="false">IF(OR(A757="",Raw_Export!I757=""),"",Raw_Export!I757)</f>
        <v/>
      </c>
      <c r="J757" s="37" t="str">
        <f aca="false">IF(A757="","",IF(Raw_Export!J757="",0,IF(ISNUMBER(Raw_Export!J757),Raw_Export!J757,VALUE(SUBSTITUTE(SUBSTITUTE(Raw_Export!J757,"$",""),",","")))))</f>
        <v/>
      </c>
      <c r="K757" s="0" t="str">
        <f aca="false">IF(A757="","",IF(COUNTIF($A$6:A757,A757)&gt;1,"Duplicate",""))</f>
        <v/>
      </c>
      <c r="L757" s="0" t="str">
        <f aca="false">IF(A757="","",IF(AND(H757="Completed",I757=""),"No completion date",IF(AND(I757&lt;&gt;"",I757&lt;B757),"Completed before created","")))</f>
        <v/>
      </c>
      <c r="M757" s="0" t="str">
        <f aca="false">IF(A757="","",IF(K757="Duplicate","No","Yes"))</f>
        <v/>
      </c>
      <c r="N757" s="0" t="str">
        <f aca="false">IF(OR(A757="",H757&lt;&gt;"Completed",L757&lt;&gt;""),"",I757-B757)</f>
        <v/>
      </c>
      <c r="O757" s="0" t="str">
        <f aca="false">IF(A757="","",IFERROR(INDEX(Cleanup_Rules!$Q$6:$Q$8,MATCH(F757,Cleanup_Rules!$P$6:$P$8,0)),""))</f>
        <v/>
      </c>
      <c r="P757" s="0" t="str">
        <f aca="false">IF(OR(N757="",O757=""),"",IF(N757&lt;=O757,"Yes","No"))</f>
        <v/>
      </c>
      <c r="Q757" s="0" t="str">
        <f aca="false">IF(A757="","",MID(IF(NOT(EXACT(TRIM(Raw_Export!C757),D757))," · property","")&amp;IF(NOT(EXACT(TRIM(Raw_Export!E757),E757))," · category","")&amp;IF(NOT(EXACT(TRIM(Raw_Export!F757),F757))," · priority","")&amp;IF(NOT(EXACT(TRIM(Raw_Export!G757),G757))," · vendor","")&amp;IF(NOT(EXACT(TRIM(Raw_Export!H757),H757))," · status","")&amp;IF(ISTEXT(Raw_Export!J757)," · cost was text",""),4,200))</f>
        <v/>
      </c>
      <c r="R757" s="0" t="str">
        <f aca="false">IF(A757="","",IF(OR(LEN(Q757)&gt;0,K757&lt;&gt;"",L757&lt;&gt;""),1,0))</f>
        <v/>
      </c>
    </row>
    <row r="758" customFormat="false" ht="15" hidden="false" customHeight="false" outlineLevel="0" collapsed="false">
      <c r="A758" s="0" t="str">
        <f aca="false">IF(Raw_Export!A758="","",Raw_Export!A758)</f>
        <v/>
      </c>
      <c r="B758" s="35" t="str">
        <f aca="false">IF(A758="","",Raw_Export!B758)</f>
        <v/>
      </c>
      <c r="C758" s="36" t="str">
        <f aca="false">IF(A758="","",DATE(YEAR(B758),MONTH(B758),1))</f>
        <v/>
      </c>
      <c r="D758" s="0" t="str">
        <f aca="false">IF(A758="","",IFERROR(INDEX(Cleanup_Rules!$B$6:$B$60,MATCH(TRIM(LOWER(Raw_Export!C758)),Cleanup_Rules!$A$6:$A$60,0)),"UNMAPPED"))</f>
        <v/>
      </c>
      <c r="E758" s="0" t="str">
        <f aca="false">IF(A758="","",IFERROR(INDEX(Cleanup_Rules!$E$6:$E$60,MATCH(TRIM(LOWER(Raw_Export!E758)),Cleanup_Rules!$D$6:$D$60,0)),"UNMAPPED"))</f>
        <v/>
      </c>
      <c r="F758" s="0" t="str">
        <f aca="false">IF(A758="","",IFERROR(INDEX(Cleanup_Rules!$H$6:$H$60,MATCH(TRIM(LOWER(Raw_Export!F758)),Cleanup_Rules!$G$6:$G$60,0)),"UNMAPPED"))</f>
        <v/>
      </c>
      <c r="G758" s="0" t="str">
        <f aca="false">IF(A758="","",IFERROR(INDEX(Cleanup_Rules!$K$6:$K$60,MATCH(TRIM(LOWER(Raw_Export!G758)),Cleanup_Rules!$J$6:$J$60,0)),"UNMAPPED"))</f>
        <v/>
      </c>
      <c r="H758" s="0" t="str">
        <f aca="false">IF(A758="","",IFERROR(INDEX(Cleanup_Rules!$N$6:$N$60,MATCH(TRIM(LOWER(Raw_Export!H758)),Cleanup_Rules!$M$6:$M$60,0)),"UNMAPPED"))</f>
        <v/>
      </c>
      <c r="I758" s="35" t="str">
        <f aca="false">IF(OR(A758="",Raw_Export!I758=""),"",Raw_Export!I758)</f>
        <v/>
      </c>
      <c r="J758" s="37" t="str">
        <f aca="false">IF(A758="","",IF(Raw_Export!J758="",0,IF(ISNUMBER(Raw_Export!J758),Raw_Export!J758,VALUE(SUBSTITUTE(SUBSTITUTE(Raw_Export!J758,"$",""),",","")))))</f>
        <v/>
      </c>
      <c r="K758" s="0" t="str">
        <f aca="false">IF(A758="","",IF(COUNTIF($A$6:A758,A758)&gt;1,"Duplicate",""))</f>
        <v/>
      </c>
      <c r="L758" s="0" t="str">
        <f aca="false">IF(A758="","",IF(AND(H758="Completed",I758=""),"No completion date",IF(AND(I758&lt;&gt;"",I758&lt;B758),"Completed before created","")))</f>
        <v/>
      </c>
      <c r="M758" s="0" t="str">
        <f aca="false">IF(A758="","",IF(K758="Duplicate","No","Yes"))</f>
        <v/>
      </c>
      <c r="N758" s="0" t="str">
        <f aca="false">IF(OR(A758="",H758&lt;&gt;"Completed",L758&lt;&gt;""),"",I758-B758)</f>
        <v/>
      </c>
      <c r="O758" s="0" t="str">
        <f aca="false">IF(A758="","",IFERROR(INDEX(Cleanup_Rules!$Q$6:$Q$8,MATCH(F758,Cleanup_Rules!$P$6:$P$8,0)),""))</f>
        <v/>
      </c>
      <c r="P758" s="0" t="str">
        <f aca="false">IF(OR(N758="",O758=""),"",IF(N758&lt;=O758,"Yes","No"))</f>
        <v/>
      </c>
      <c r="Q758" s="0" t="str">
        <f aca="false">IF(A758="","",MID(IF(NOT(EXACT(TRIM(Raw_Export!C758),D758))," · property","")&amp;IF(NOT(EXACT(TRIM(Raw_Export!E758),E758))," · category","")&amp;IF(NOT(EXACT(TRIM(Raw_Export!F758),F758))," · priority","")&amp;IF(NOT(EXACT(TRIM(Raw_Export!G758),G758))," · vendor","")&amp;IF(NOT(EXACT(TRIM(Raw_Export!H758),H758))," · status","")&amp;IF(ISTEXT(Raw_Export!J758)," · cost was text",""),4,200))</f>
        <v/>
      </c>
      <c r="R758" s="0" t="str">
        <f aca="false">IF(A758="","",IF(OR(LEN(Q758)&gt;0,K758&lt;&gt;"",L758&lt;&gt;""),1,0))</f>
        <v/>
      </c>
    </row>
    <row r="759" customFormat="false" ht="15" hidden="false" customHeight="false" outlineLevel="0" collapsed="false">
      <c r="A759" s="0" t="str">
        <f aca="false">IF(Raw_Export!A759="","",Raw_Export!A759)</f>
        <v/>
      </c>
      <c r="B759" s="35" t="str">
        <f aca="false">IF(A759="","",Raw_Export!B759)</f>
        <v/>
      </c>
      <c r="C759" s="36" t="str">
        <f aca="false">IF(A759="","",DATE(YEAR(B759),MONTH(B759),1))</f>
        <v/>
      </c>
      <c r="D759" s="0" t="str">
        <f aca="false">IF(A759="","",IFERROR(INDEX(Cleanup_Rules!$B$6:$B$60,MATCH(TRIM(LOWER(Raw_Export!C759)),Cleanup_Rules!$A$6:$A$60,0)),"UNMAPPED"))</f>
        <v/>
      </c>
      <c r="E759" s="0" t="str">
        <f aca="false">IF(A759="","",IFERROR(INDEX(Cleanup_Rules!$E$6:$E$60,MATCH(TRIM(LOWER(Raw_Export!E759)),Cleanup_Rules!$D$6:$D$60,0)),"UNMAPPED"))</f>
        <v/>
      </c>
      <c r="F759" s="0" t="str">
        <f aca="false">IF(A759="","",IFERROR(INDEX(Cleanup_Rules!$H$6:$H$60,MATCH(TRIM(LOWER(Raw_Export!F759)),Cleanup_Rules!$G$6:$G$60,0)),"UNMAPPED"))</f>
        <v/>
      </c>
      <c r="G759" s="0" t="str">
        <f aca="false">IF(A759="","",IFERROR(INDEX(Cleanup_Rules!$K$6:$K$60,MATCH(TRIM(LOWER(Raw_Export!G759)),Cleanup_Rules!$J$6:$J$60,0)),"UNMAPPED"))</f>
        <v/>
      </c>
      <c r="H759" s="0" t="str">
        <f aca="false">IF(A759="","",IFERROR(INDEX(Cleanup_Rules!$N$6:$N$60,MATCH(TRIM(LOWER(Raw_Export!H759)),Cleanup_Rules!$M$6:$M$60,0)),"UNMAPPED"))</f>
        <v/>
      </c>
      <c r="I759" s="35" t="str">
        <f aca="false">IF(OR(A759="",Raw_Export!I759=""),"",Raw_Export!I759)</f>
        <v/>
      </c>
      <c r="J759" s="37" t="str">
        <f aca="false">IF(A759="","",IF(Raw_Export!J759="",0,IF(ISNUMBER(Raw_Export!J759),Raw_Export!J759,VALUE(SUBSTITUTE(SUBSTITUTE(Raw_Export!J759,"$",""),",","")))))</f>
        <v/>
      </c>
      <c r="K759" s="0" t="str">
        <f aca="false">IF(A759="","",IF(COUNTIF($A$6:A759,A759)&gt;1,"Duplicate",""))</f>
        <v/>
      </c>
      <c r="L759" s="0" t="str">
        <f aca="false">IF(A759="","",IF(AND(H759="Completed",I759=""),"No completion date",IF(AND(I759&lt;&gt;"",I759&lt;B759),"Completed before created","")))</f>
        <v/>
      </c>
      <c r="M759" s="0" t="str">
        <f aca="false">IF(A759="","",IF(K759="Duplicate","No","Yes"))</f>
        <v/>
      </c>
      <c r="N759" s="0" t="str">
        <f aca="false">IF(OR(A759="",H759&lt;&gt;"Completed",L759&lt;&gt;""),"",I759-B759)</f>
        <v/>
      </c>
      <c r="O759" s="0" t="str">
        <f aca="false">IF(A759="","",IFERROR(INDEX(Cleanup_Rules!$Q$6:$Q$8,MATCH(F759,Cleanup_Rules!$P$6:$P$8,0)),""))</f>
        <v/>
      </c>
      <c r="P759" s="0" t="str">
        <f aca="false">IF(OR(N759="",O759=""),"",IF(N759&lt;=O759,"Yes","No"))</f>
        <v/>
      </c>
      <c r="Q759" s="0" t="str">
        <f aca="false">IF(A759="","",MID(IF(NOT(EXACT(TRIM(Raw_Export!C759),D759))," · property","")&amp;IF(NOT(EXACT(TRIM(Raw_Export!E759),E759))," · category","")&amp;IF(NOT(EXACT(TRIM(Raw_Export!F759),F759))," · priority","")&amp;IF(NOT(EXACT(TRIM(Raw_Export!G759),G759))," · vendor","")&amp;IF(NOT(EXACT(TRIM(Raw_Export!H759),H759))," · status","")&amp;IF(ISTEXT(Raw_Export!J759)," · cost was text",""),4,200))</f>
        <v/>
      </c>
      <c r="R759" s="0" t="str">
        <f aca="false">IF(A759="","",IF(OR(LEN(Q759)&gt;0,K759&lt;&gt;"",L759&lt;&gt;""),1,0))</f>
        <v/>
      </c>
    </row>
    <row r="760" customFormat="false" ht="15" hidden="false" customHeight="false" outlineLevel="0" collapsed="false">
      <c r="A760" s="0" t="str">
        <f aca="false">IF(Raw_Export!A760="","",Raw_Export!A760)</f>
        <v/>
      </c>
      <c r="B760" s="35" t="str">
        <f aca="false">IF(A760="","",Raw_Export!B760)</f>
        <v/>
      </c>
      <c r="C760" s="36" t="str">
        <f aca="false">IF(A760="","",DATE(YEAR(B760),MONTH(B760),1))</f>
        <v/>
      </c>
      <c r="D760" s="0" t="str">
        <f aca="false">IF(A760="","",IFERROR(INDEX(Cleanup_Rules!$B$6:$B$60,MATCH(TRIM(LOWER(Raw_Export!C760)),Cleanup_Rules!$A$6:$A$60,0)),"UNMAPPED"))</f>
        <v/>
      </c>
      <c r="E760" s="0" t="str">
        <f aca="false">IF(A760="","",IFERROR(INDEX(Cleanup_Rules!$E$6:$E$60,MATCH(TRIM(LOWER(Raw_Export!E760)),Cleanup_Rules!$D$6:$D$60,0)),"UNMAPPED"))</f>
        <v/>
      </c>
      <c r="F760" s="0" t="str">
        <f aca="false">IF(A760="","",IFERROR(INDEX(Cleanup_Rules!$H$6:$H$60,MATCH(TRIM(LOWER(Raw_Export!F760)),Cleanup_Rules!$G$6:$G$60,0)),"UNMAPPED"))</f>
        <v/>
      </c>
      <c r="G760" s="0" t="str">
        <f aca="false">IF(A760="","",IFERROR(INDEX(Cleanup_Rules!$K$6:$K$60,MATCH(TRIM(LOWER(Raw_Export!G760)),Cleanup_Rules!$J$6:$J$60,0)),"UNMAPPED"))</f>
        <v/>
      </c>
      <c r="H760" s="0" t="str">
        <f aca="false">IF(A760="","",IFERROR(INDEX(Cleanup_Rules!$N$6:$N$60,MATCH(TRIM(LOWER(Raw_Export!H760)),Cleanup_Rules!$M$6:$M$60,0)),"UNMAPPED"))</f>
        <v/>
      </c>
      <c r="I760" s="35" t="str">
        <f aca="false">IF(OR(A760="",Raw_Export!I760=""),"",Raw_Export!I760)</f>
        <v/>
      </c>
      <c r="J760" s="37" t="str">
        <f aca="false">IF(A760="","",IF(Raw_Export!J760="",0,IF(ISNUMBER(Raw_Export!J760),Raw_Export!J760,VALUE(SUBSTITUTE(SUBSTITUTE(Raw_Export!J760,"$",""),",","")))))</f>
        <v/>
      </c>
      <c r="K760" s="0" t="str">
        <f aca="false">IF(A760="","",IF(COUNTIF($A$6:A760,A760)&gt;1,"Duplicate",""))</f>
        <v/>
      </c>
      <c r="L760" s="0" t="str">
        <f aca="false">IF(A760="","",IF(AND(H760="Completed",I760=""),"No completion date",IF(AND(I760&lt;&gt;"",I760&lt;B760),"Completed before created","")))</f>
        <v/>
      </c>
      <c r="M760" s="0" t="str">
        <f aca="false">IF(A760="","",IF(K760="Duplicate","No","Yes"))</f>
        <v/>
      </c>
      <c r="N760" s="0" t="str">
        <f aca="false">IF(OR(A760="",H760&lt;&gt;"Completed",L760&lt;&gt;""),"",I760-B760)</f>
        <v/>
      </c>
      <c r="O760" s="0" t="str">
        <f aca="false">IF(A760="","",IFERROR(INDEX(Cleanup_Rules!$Q$6:$Q$8,MATCH(F760,Cleanup_Rules!$P$6:$P$8,0)),""))</f>
        <v/>
      </c>
      <c r="P760" s="0" t="str">
        <f aca="false">IF(OR(N760="",O760=""),"",IF(N760&lt;=O760,"Yes","No"))</f>
        <v/>
      </c>
      <c r="Q760" s="0" t="str">
        <f aca="false">IF(A760="","",MID(IF(NOT(EXACT(TRIM(Raw_Export!C760),D760))," · property","")&amp;IF(NOT(EXACT(TRIM(Raw_Export!E760),E760))," · category","")&amp;IF(NOT(EXACT(TRIM(Raw_Export!F760),F760))," · priority","")&amp;IF(NOT(EXACT(TRIM(Raw_Export!G760),G760))," · vendor","")&amp;IF(NOT(EXACT(TRIM(Raw_Export!H760),H760))," · status","")&amp;IF(ISTEXT(Raw_Export!J760)," · cost was text",""),4,200))</f>
        <v/>
      </c>
      <c r="R760" s="0" t="str">
        <f aca="false">IF(A760="","",IF(OR(LEN(Q760)&gt;0,K760&lt;&gt;"",L760&lt;&gt;""),1,0))</f>
        <v/>
      </c>
    </row>
    <row r="761" customFormat="false" ht="15" hidden="false" customHeight="false" outlineLevel="0" collapsed="false">
      <c r="A761" s="0" t="str">
        <f aca="false">IF(Raw_Export!A761="","",Raw_Export!A761)</f>
        <v/>
      </c>
      <c r="B761" s="35" t="str">
        <f aca="false">IF(A761="","",Raw_Export!B761)</f>
        <v/>
      </c>
      <c r="C761" s="36" t="str">
        <f aca="false">IF(A761="","",DATE(YEAR(B761),MONTH(B761),1))</f>
        <v/>
      </c>
      <c r="D761" s="0" t="str">
        <f aca="false">IF(A761="","",IFERROR(INDEX(Cleanup_Rules!$B$6:$B$60,MATCH(TRIM(LOWER(Raw_Export!C761)),Cleanup_Rules!$A$6:$A$60,0)),"UNMAPPED"))</f>
        <v/>
      </c>
      <c r="E761" s="0" t="str">
        <f aca="false">IF(A761="","",IFERROR(INDEX(Cleanup_Rules!$E$6:$E$60,MATCH(TRIM(LOWER(Raw_Export!E761)),Cleanup_Rules!$D$6:$D$60,0)),"UNMAPPED"))</f>
        <v/>
      </c>
      <c r="F761" s="0" t="str">
        <f aca="false">IF(A761="","",IFERROR(INDEX(Cleanup_Rules!$H$6:$H$60,MATCH(TRIM(LOWER(Raw_Export!F761)),Cleanup_Rules!$G$6:$G$60,0)),"UNMAPPED"))</f>
        <v/>
      </c>
      <c r="G761" s="0" t="str">
        <f aca="false">IF(A761="","",IFERROR(INDEX(Cleanup_Rules!$K$6:$K$60,MATCH(TRIM(LOWER(Raw_Export!G761)),Cleanup_Rules!$J$6:$J$60,0)),"UNMAPPED"))</f>
        <v/>
      </c>
      <c r="H761" s="0" t="str">
        <f aca="false">IF(A761="","",IFERROR(INDEX(Cleanup_Rules!$N$6:$N$60,MATCH(TRIM(LOWER(Raw_Export!H761)),Cleanup_Rules!$M$6:$M$60,0)),"UNMAPPED"))</f>
        <v/>
      </c>
      <c r="I761" s="35" t="str">
        <f aca="false">IF(OR(A761="",Raw_Export!I761=""),"",Raw_Export!I761)</f>
        <v/>
      </c>
      <c r="J761" s="37" t="str">
        <f aca="false">IF(A761="","",IF(Raw_Export!J761="",0,IF(ISNUMBER(Raw_Export!J761),Raw_Export!J761,VALUE(SUBSTITUTE(SUBSTITUTE(Raw_Export!J761,"$",""),",","")))))</f>
        <v/>
      </c>
      <c r="K761" s="0" t="str">
        <f aca="false">IF(A761="","",IF(COUNTIF($A$6:A761,A761)&gt;1,"Duplicate",""))</f>
        <v/>
      </c>
      <c r="L761" s="0" t="str">
        <f aca="false">IF(A761="","",IF(AND(H761="Completed",I761=""),"No completion date",IF(AND(I761&lt;&gt;"",I761&lt;B761),"Completed before created","")))</f>
        <v/>
      </c>
      <c r="M761" s="0" t="str">
        <f aca="false">IF(A761="","",IF(K761="Duplicate","No","Yes"))</f>
        <v/>
      </c>
      <c r="N761" s="0" t="str">
        <f aca="false">IF(OR(A761="",H761&lt;&gt;"Completed",L761&lt;&gt;""),"",I761-B761)</f>
        <v/>
      </c>
      <c r="O761" s="0" t="str">
        <f aca="false">IF(A761="","",IFERROR(INDEX(Cleanup_Rules!$Q$6:$Q$8,MATCH(F761,Cleanup_Rules!$P$6:$P$8,0)),""))</f>
        <v/>
      </c>
      <c r="P761" s="0" t="str">
        <f aca="false">IF(OR(N761="",O761=""),"",IF(N761&lt;=O761,"Yes","No"))</f>
        <v/>
      </c>
      <c r="Q761" s="0" t="str">
        <f aca="false">IF(A761="","",MID(IF(NOT(EXACT(TRIM(Raw_Export!C761),D761))," · property","")&amp;IF(NOT(EXACT(TRIM(Raw_Export!E761),E761))," · category","")&amp;IF(NOT(EXACT(TRIM(Raw_Export!F761),F761))," · priority","")&amp;IF(NOT(EXACT(TRIM(Raw_Export!G761),G761))," · vendor","")&amp;IF(NOT(EXACT(TRIM(Raw_Export!H761),H761))," · status","")&amp;IF(ISTEXT(Raw_Export!J761)," · cost was text",""),4,200))</f>
        <v/>
      </c>
      <c r="R761" s="0" t="str">
        <f aca="false">IF(A761="","",IF(OR(LEN(Q761)&gt;0,K761&lt;&gt;"",L761&lt;&gt;""),1,0))</f>
        <v/>
      </c>
    </row>
    <row r="762" customFormat="false" ht="15" hidden="false" customHeight="false" outlineLevel="0" collapsed="false">
      <c r="A762" s="0" t="str">
        <f aca="false">IF(Raw_Export!A762="","",Raw_Export!A762)</f>
        <v/>
      </c>
      <c r="B762" s="35" t="str">
        <f aca="false">IF(A762="","",Raw_Export!B762)</f>
        <v/>
      </c>
      <c r="C762" s="36" t="str">
        <f aca="false">IF(A762="","",DATE(YEAR(B762),MONTH(B762),1))</f>
        <v/>
      </c>
      <c r="D762" s="0" t="str">
        <f aca="false">IF(A762="","",IFERROR(INDEX(Cleanup_Rules!$B$6:$B$60,MATCH(TRIM(LOWER(Raw_Export!C762)),Cleanup_Rules!$A$6:$A$60,0)),"UNMAPPED"))</f>
        <v/>
      </c>
      <c r="E762" s="0" t="str">
        <f aca="false">IF(A762="","",IFERROR(INDEX(Cleanup_Rules!$E$6:$E$60,MATCH(TRIM(LOWER(Raw_Export!E762)),Cleanup_Rules!$D$6:$D$60,0)),"UNMAPPED"))</f>
        <v/>
      </c>
      <c r="F762" s="0" t="str">
        <f aca="false">IF(A762="","",IFERROR(INDEX(Cleanup_Rules!$H$6:$H$60,MATCH(TRIM(LOWER(Raw_Export!F762)),Cleanup_Rules!$G$6:$G$60,0)),"UNMAPPED"))</f>
        <v/>
      </c>
      <c r="G762" s="0" t="str">
        <f aca="false">IF(A762="","",IFERROR(INDEX(Cleanup_Rules!$K$6:$K$60,MATCH(TRIM(LOWER(Raw_Export!G762)),Cleanup_Rules!$J$6:$J$60,0)),"UNMAPPED"))</f>
        <v/>
      </c>
      <c r="H762" s="0" t="str">
        <f aca="false">IF(A762="","",IFERROR(INDEX(Cleanup_Rules!$N$6:$N$60,MATCH(TRIM(LOWER(Raw_Export!H762)),Cleanup_Rules!$M$6:$M$60,0)),"UNMAPPED"))</f>
        <v/>
      </c>
      <c r="I762" s="35" t="str">
        <f aca="false">IF(OR(A762="",Raw_Export!I762=""),"",Raw_Export!I762)</f>
        <v/>
      </c>
      <c r="J762" s="37" t="str">
        <f aca="false">IF(A762="","",IF(Raw_Export!J762="",0,IF(ISNUMBER(Raw_Export!J762),Raw_Export!J762,VALUE(SUBSTITUTE(SUBSTITUTE(Raw_Export!J762,"$",""),",","")))))</f>
        <v/>
      </c>
      <c r="K762" s="0" t="str">
        <f aca="false">IF(A762="","",IF(COUNTIF($A$6:A762,A762)&gt;1,"Duplicate",""))</f>
        <v/>
      </c>
      <c r="L762" s="0" t="str">
        <f aca="false">IF(A762="","",IF(AND(H762="Completed",I762=""),"No completion date",IF(AND(I762&lt;&gt;"",I762&lt;B762),"Completed before created","")))</f>
        <v/>
      </c>
      <c r="M762" s="0" t="str">
        <f aca="false">IF(A762="","",IF(K762="Duplicate","No","Yes"))</f>
        <v/>
      </c>
      <c r="N762" s="0" t="str">
        <f aca="false">IF(OR(A762="",H762&lt;&gt;"Completed",L762&lt;&gt;""),"",I762-B762)</f>
        <v/>
      </c>
      <c r="O762" s="0" t="str">
        <f aca="false">IF(A762="","",IFERROR(INDEX(Cleanup_Rules!$Q$6:$Q$8,MATCH(F762,Cleanup_Rules!$P$6:$P$8,0)),""))</f>
        <v/>
      </c>
      <c r="P762" s="0" t="str">
        <f aca="false">IF(OR(N762="",O762=""),"",IF(N762&lt;=O762,"Yes","No"))</f>
        <v/>
      </c>
      <c r="Q762" s="0" t="str">
        <f aca="false">IF(A762="","",MID(IF(NOT(EXACT(TRIM(Raw_Export!C762),D762))," · property","")&amp;IF(NOT(EXACT(TRIM(Raw_Export!E762),E762))," · category","")&amp;IF(NOT(EXACT(TRIM(Raw_Export!F762),F762))," · priority","")&amp;IF(NOT(EXACT(TRIM(Raw_Export!G762),G762))," · vendor","")&amp;IF(NOT(EXACT(TRIM(Raw_Export!H762),H762))," · status","")&amp;IF(ISTEXT(Raw_Export!J762)," · cost was text",""),4,200))</f>
        <v/>
      </c>
      <c r="R762" s="0" t="str">
        <f aca="false">IF(A762="","",IF(OR(LEN(Q762)&gt;0,K762&lt;&gt;"",L762&lt;&gt;""),1,0))</f>
        <v/>
      </c>
    </row>
    <row r="763" customFormat="false" ht="15" hidden="false" customHeight="false" outlineLevel="0" collapsed="false">
      <c r="A763" s="0" t="str">
        <f aca="false">IF(Raw_Export!A763="","",Raw_Export!A763)</f>
        <v/>
      </c>
      <c r="B763" s="35" t="str">
        <f aca="false">IF(A763="","",Raw_Export!B763)</f>
        <v/>
      </c>
      <c r="C763" s="36" t="str">
        <f aca="false">IF(A763="","",DATE(YEAR(B763),MONTH(B763),1))</f>
        <v/>
      </c>
      <c r="D763" s="0" t="str">
        <f aca="false">IF(A763="","",IFERROR(INDEX(Cleanup_Rules!$B$6:$B$60,MATCH(TRIM(LOWER(Raw_Export!C763)),Cleanup_Rules!$A$6:$A$60,0)),"UNMAPPED"))</f>
        <v/>
      </c>
      <c r="E763" s="0" t="str">
        <f aca="false">IF(A763="","",IFERROR(INDEX(Cleanup_Rules!$E$6:$E$60,MATCH(TRIM(LOWER(Raw_Export!E763)),Cleanup_Rules!$D$6:$D$60,0)),"UNMAPPED"))</f>
        <v/>
      </c>
      <c r="F763" s="0" t="str">
        <f aca="false">IF(A763="","",IFERROR(INDEX(Cleanup_Rules!$H$6:$H$60,MATCH(TRIM(LOWER(Raw_Export!F763)),Cleanup_Rules!$G$6:$G$60,0)),"UNMAPPED"))</f>
        <v/>
      </c>
      <c r="G763" s="0" t="str">
        <f aca="false">IF(A763="","",IFERROR(INDEX(Cleanup_Rules!$K$6:$K$60,MATCH(TRIM(LOWER(Raw_Export!G763)),Cleanup_Rules!$J$6:$J$60,0)),"UNMAPPED"))</f>
        <v/>
      </c>
      <c r="H763" s="0" t="str">
        <f aca="false">IF(A763="","",IFERROR(INDEX(Cleanup_Rules!$N$6:$N$60,MATCH(TRIM(LOWER(Raw_Export!H763)),Cleanup_Rules!$M$6:$M$60,0)),"UNMAPPED"))</f>
        <v/>
      </c>
      <c r="I763" s="35" t="str">
        <f aca="false">IF(OR(A763="",Raw_Export!I763=""),"",Raw_Export!I763)</f>
        <v/>
      </c>
      <c r="J763" s="37" t="str">
        <f aca="false">IF(A763="","",IF(Raw_Export!J763="",0,IF(ISNUMBER(Raw_Export!J763),Raw_Export!J763,VALUE(SUBSTITUTE(SUBSTITUTE(Raw_Export!J763,"$",""),",","")))))</f>
        <v/>
      </c>
      <c r="K763" s="0" t="str">
        <f aca="false">IF(A763="","",IF(COUNTIF($A$6:A763,A763)&gt;1,"Duplicate",""))</f>
        <v/>
      </c>
      <c r="L763" s="0" t="str">
        <f aca="false">IF(A763="","",IF(AND(H763="Completed",I763=""),"No completion date",IF(AND(I763&lt;&gt;"",I763&lt;B763),"Completed before created","")))</f>
        <v/>
      </c>
      <c r="M763" s="0" t="str">
        <f aca="false">IF(A763="","",IF(K763="Duplicate","No","Yes"))</f>
        <v/>
      </c>
      <c r="N763" s="0" t="str">
        <f aca="false">IF(OR(A763="",H763&lt;&gt;"Completed",L763&lt;&gt;""),"",I763-B763)</f>
        <v/>
      </c>
      <c r="O763" s="0" t="str">
        <f aca="false">IF(A763="","",IFERROR(INDEX(Cleanup_Rules!$Q$6:$Q$8,MATCH(F763,Cleanup_Rules!$P$6:$P$8,0)),""))</f>
        <v/>
      </c>
      <c r="P763" s="0" t="str">
        <f aca="false">IF(OR(N763="",O763=""),"",IF(N763&lt;=O763,"Yes","No"))</f>
        <v/>
      </c>
      <c r="Q763" s="0" t="str">
        <f aca="false">IF(A763="","",MID(IF(NOT(EXACT(TRIM(Raw_Export!C763),D763))," · property","")&amp;IF(NOT(EXACT(TRIM(Raw_Export!E763),E763))," · category","")&amp;IF(NOT(EXACT(TRIM(Raw_Export!F763),F763))," · priority","")&amp;IF(NOT(EXACT(TRIM(Raw_Export!G763),G763))," · vendor","")&amp;IF(NOT(EXACT(TRIM(Raw_Export!H763),H763))," · status","")&amp;IF(ISTEXT(Raw_Export!J763)," · cost was text",""),4,200))</f>
        <v/>
      </c>
      <c r="R763" s="0" t="str">
        <f aca="false">IF(A763="","",IF(OR(LEN(Q763)&gt;0,K763&lt;&gt;"",L763&lt;&gt;""),1,0))</f>
        <v/>
      </c>
    </row>
    <row r="764" customFormat="false" ht="15" hidden="false" customHeight="false" outlineLevel="0" collapsed="false">
      <c r="A764" s="0" t="str">
        <f aca="false">IF(Raw_Export!A764="","",Raw_Export!A764)</f>
        <v/>
      </c>
      <c r="B764" s="35" t="str">
        <f aca="false">IF(A764="","",Raw_Export!B764)</f>
        <v/>
      </c>
      <c r="C764" s="36" t="str">
        <f aca="false">IF(A764="","",DATE(YEAR(B764),MONTH(B764),1))</f>
        <v/>
      </c>
      <c r="D764" s="0" t="str">
        <f aca="false">IF(A764="","",IFERROR(INDEX(Cleanup_Rules!$B$6:$B$60,MATCH(TRIM(LOWER(Raw_Export!C764)),Cleanup_Rules!$A$6:$A$60,0)),"UNMAPPED"))</f>
        <v/>
      </c>
      <c r="E764" s="0" t="str">
        <f aca="false">IF(A764="","",IFERROR(INDEX(Cleanup_Rules!$E$6:$E$60,MATCH(TRIM(LOWER(Raw_Export!E764)),Cleanup_Rules!$D$6:$D$60,0)),"UNMAPPED"))</f>
        <v/>
      </c>
      <c r="F764" s="0" t="str">
        <f aca="false">IF(A764="","",IFERROR(INDEX(Cleanup_Rules!$H$6:$H$60,MATCH(TRIM(LOWER(Raw_Export!F764)),Cleanup_Rules!$G$6:$G$60,0)),"UNMAPPED"))</f>
        <v/>
      </c>
      <c r="G764" s="0" t="str">
        <f aca="false">IF(A764="","",IFERROR(INDEX(Cleanup_Rules!$K$6:$K$60,MATCH(TRIM(LOWER(Raw_Export!G764)),Cleanup_Rules!$J$6:$J$60,0)),"UNMAPPED"))</f>
        <v/>
      </c>
      <c r="H764" s="0" t="str">
        <f aca="false">IF(A764="","",IFERROR(INDEX(Cleanup_Rules!$N$6:$N$60,MATCH(TRIM(LOWER(Raw_Export!H764)),Cleanup_Rules!$M$6:$M$60,0)),"UNMAPPED"))</f>
        <v/>
      </c>
      <c r="I764" s="35" t="str">
        <f aca="false">IF(OR(A764="",Raw_Export!I764=""),"",Raw_Export!I764)</f>
        <v/>
      </c>
      <c r="J764" s="37" t="str">
        <f aca="false">IF(A764="","",IF(Raw_Export!J764="",0,IF(ISNUMBER(Raw_Export!J764),Raw_Export!J764,VALUE(SUBSTITUTE(SUBSTITUTE(Raw_Export!J764,"$",""),",","")))))</f>
        <v/>
      </c>
      <c r="K764" s="0" t="str">
        <f aca="false">IF(A764="","",IF(COUNTIF($A$6:A764,A764)&gt;1,"Duplicate",""))</f>
        <v/>
      </c>
      <c r="L764" s="0" t="str">
        <f aca="false">IF(A764="","",IF(AND(H764="Completed",I764=""),"No completion date",IF(AND(I764&lt;&gt;"",I764&lt;B764),"Completed before created","")))</f>
        <v/>
      </c>
      <c r="M764" s="0" t="str">
        <f aca="false">IF(A764="","",IF(K764="Duplicate","No","Yes"))</f>
        <v/>
      </c>
      <c r="N764" s="0" t="str">
        <f aca="false">IF(OR(A764="",H764&lt;&gt;"Completed",L764&lt;&gt;""),"",I764-B764)</f>
        <v/>
      </c>
      <c r="O764" s="0" t="str">
        <f aca="false">IF(A764="","",IFERROR(INDEX(Cleanup_Rules!$Q$6:$Q$8,MATCH(F764,Cleanup_Rules!$P$6:$P$8,0)),""))</f>
        <v/>
      </c>
      <c r="P764" s="0" t="str">
        <f aca="false">IF(OR(N764="",O764=""),"",IF(N764&lt;=O764,"Yes","No"))</f>
        <v/>
      </c>
      <c r="Q764" s="0" t="str">
        <f aca="false">IF(A764="","",MID(IF(NOT(EXACT(TRIM(Raw_Export!C764),D764))," · property","")&amp;IF(NOT(EXACT(TRIM(Raw_Export!E764),E764))," · category","")&amp;IF(NOT(EXACT(TRIM(Raw_Export!F764),F764))," · priority","")&amp;IF(NOT(EXACT(TRIM(Raw_Export!G764),G764))," · vendor","")&amp;IF(NOT(EXACT(TRIM(Raw_Export!H764),H764))," · status","")&amp;IF(ISTEXT(Raw_Export!J764)," · cost was text",""),4,200))</f>
        <v/>
      </c>
      <c r="R764" s="0" t="str">
        <f aca="false">IF(A764="","",IF(OR(LEN(Q764)&gt;0,K764&lt;&gt;"",L764&lt;&gt;""),1,0))</f>
        <v/>
      </c>
    </row>
    <row r="765" customFormat="false" ht="15" hidden="false" customHeight="false" outlineLevel="0" collapsed="false">
      <c r="A765" s="0" t="str">
        <f aca="false">IF(Raw_Export!A765="","",Raw_Export!A765)</f>
        <v/>
      </c>
      <c r="B765" s="35" t="str">
        <f aca="false">IF(A765="","",Raw_Export!B765)</f>
        <v/>
      </c>
      <c r="C765" s="36" t="str">
        <f aca="false">IF(A765="","",DATE(YEAR(B765),MONTH(B765),1))</f>
        <v/>
      </c>
      <c r="D765" s="0" t="str">
        <f aca="false">IF(A765="","",IFERROR(INDEX(Cleanup_Rules!$B$6:$B$60,MATCH(TRIM(LOWER(Raw_Export!C765)),Cleanup_Rules!$A$6:$A$60,0)),"UNMAPPED"))</f>
        <v/>
      </c>
      <c r="E765" s="0" t="str">
        <f aca="false">IF(A765="","",IFERROR(INDEX(Cleanup_Rules!$E$6:$E$60,MATCH(TRIM(LOWER(Raw_Export!E765)),Cleanup_Rules!$D$6:$D$60,0)),"UNMAPPED"))</f>
        <v/>
      </c>
      <c r="F765" s="0" t="str">
        <f aca="false">IF(A765="","",IFERROR(INDEX(Cleanup_Rules!$H$6:$H$60,MATCH(TRIM(LOWER(Raw_Export!F765)),Cleanup_Rules!$G$6:$G$60,0)),"UNMAPPED"))</f>
        <v/>
      </c>
      <c r="G765" s="0" t="str">
        <f aca="false">IF(A765="","",IFERROR(INDEX(Cleanup_Rules!$K$6:$K$60,MATCH(TRIM(LOWER(Raw_Export!G765)),Cleanup_Rules!$J$6:$J$60,0)),"UNMAPPED"))</f>
        <v/>
      </c>
      <c r="H765" s="0" t="str">
        <f aca="false">IF(A765="","",IFERROR(INDEX(Cleanup_Rules!$N$6:$N$60,MATCH(TRIM(LOWER(Raw_Export!H765)),Cleanup_Rules!$M$6:$M$60,0)),"UNMAPPED"))</f>
        <v/>
      </c>
      <c r="I765" s="35" t="str">
        <f aca="false">IF(OR(A765="",Raw_Export!I765=""),"",Raw_Export!I765)</f>
        <v/>
      </c>
      <c r="J765" s="37" t="str">
        <f aca="false">IF(A765="","",IF(Raw_Export!J765="",0,IF(ISNUMBER(Raw_Export!J765),Raw_Export!J765,VALUE(SUBSTITUTE(SUBSTITUTE(Raw_Export!J765,"$",""),",","")))))</f>
        <v/>
      </c>
      <c r="K765" s="0" t="str">
        <f aca="false">IF(A765="","",IF(COUNTIF($A$6:A765,A765)&gt;1,"Duplicate",""))</f>
        <v/>
      </c>
      <c r="L765" s="0" t="str">
        <f aca="false">IF(A765="","",IF(AND(H765="Completed",I765=""),"No completion date",IF(AND(I765&lt;&gt;"",I765&lt;B765),"Completed before created","")))</f>
        <v/>
      </c>
      <c r="M765" s="0" t="str">
        <f aca="false">IF(A765="","",IF(K765="Duplicate","No","Yes"))</f>
        <v/>
      </c>
      <c r="N765" s="0" t="str">
        <f aca="false">IF(OR(A765="",H765&lt;&gt;"Completed",L765&lt;&gt;""),"",I765-B765)</f>
        <v/>
      </c>
      <c r="O765" s="0" t="str">
        <f aca="false">IF(A765="","",IFERROR(INDEX(Cleanup_Rules!$Q$6:$Q$8,MATCH(F765,Cleanup_Rules!$P$6:$P$8,0)),""))</f>
        <v/>
      </c>
      <c r="P765" s="0" t="str">
        <f aca="false">IF(OR(N765="",O765=""),"",IF(N765&lt;=O765,"Yes","No"))</f>
        <v/>
      </c>
      <c r="Q765" s="0" t="str">
        <f aca="false">IF(A765="","",MID(IF(NOT(EXACT(TRIM(Raw_Export!C765),D765))," · property","")&amp;IF(NOT(EXACT(TRIM(Raw_Export!E765),E765))," · category","")&amp;IF(NOT(EXACT(TRIM(Raw_Export!F765),F765))," · priority","")&amp;IF(NOT(EXACT(TRIM(Raw_Export!G765),G765))," · vendor","")&amp;IF(NOT(EXACT(TRIM(Raw_Export!H765),H765))," · status","")&amp;IF(ISTEXT(Raw_Export!J765)," · cost was text",""),4,200))</f>
        <v/>
      </c>
      <c r="R765" s="0" t="str">
        <f aca="false">IF(A765="","",IF(OR(LEN(Q765)&gt;0,K765&lt;&gt;"",L765&lt;&gt;""),1,0))</f>
        <v/>
      </c>
    </row>
    <row r="766" customFormat="false" ht="15" hidden="false" customHeight="false" outlineLevel="0" collapsed="false">
      <c r="A766" s="0" t="str">
        <f aca="false">IF(Raw_Export!A766="","",Raw_Export!A766)</f>
        <v/>
      </c>
      <c r="B766" s="35" t="str">
        <f aca="false">IF(A766="","",Raw_Export!B766)</f>
        <v/>
      </c>
      <c r="C766" s="36" t="str">
        <f aca="false">IF(A766="","",DATE(YEAR(B766),MONTH(B766),1))</f>
        <v/>
      </c>
      <c r="D766" s="0" t="str">
        <f aca="false">IF(A766="","",IFERROR(INDEX(Cleanup_Rules!$B$6:$B$60,MATCH(TRIM(LOWER(Raw_Export!C766)),Cleanup_Rules!$A$6:$A$60,0)),"UNMAPPED"))</f>
        <v/>
      </c>
      <c r="E766" s="0" t="str">
        <f aca="false">IF(A766="","",IFERROR(INDEX(Cleanup_Rules!$E$6:$E$60,MATCH(TRIM(LOWER(Raw_Export!E766)),Cleanup_Rules!$D$6:$D$60,0)),"UNMAPPED"))</f>
        <v/>
      </c>
      <c r="F766" s="0" t="str">
        <f aca="false">IF(A766="","",IFERROR(INDEX(Cleanup_Rules!$H$6:$H$60,MATCH(TRIM(LOWER(Raw_Export!F766)),Cleanup_Rules!$G$6:$G$60,0)),"UNMAPPED"))</f>
        <v/>
      </c>
      <c r="G766" s="0" t="str">
        <f aca="false">IF(A766="","",IFERROR(INDEX(Cleanup_Rules!$K$6:$K$60,MATCH(TRIM(LOWER(Raw_Export!G766)),Cleanup_Rules!$J$6:$J$60,0)),"UNMAPPED"))</f>
        <v/>
      </c>
      <c r="H766" s="0" t="str">
        <f aca="false">IF(A766="","",IFERROR(INDEX(Cleanup_Rules!$N$6:$N$60,MATCH(TRIM(LOWER(Raw_Export!H766)),Cleanup_Rules!$M$6:$M$60,0)),"UNMAPPED"))</f>
        <v/>
      </c>
      <c r="I766" s="35" t="str">
        <f aca="false">IF(OR(A766="",Raw_Export!I766=""),"",Raw_Export!I766)</f>
        <v/>
      </c>
      <c r="J766" s="37" t="str">
        <f aca="false">IF(A766="","",IF(Raw_Export!J766="",0,IF(ISNUMBER(Raw_Export!J766),Raw_Export!J766,VALUE(SUBSTITUTE(SUBSTITUTE(Raw_Export!J766,"$",""),",","")))))</f>
        <v/>
      </c>
      <c r="K766" s="0" t="str">
        <f aca="false">IF(A766="","",IF(COUNTIF($A$6:A766,A766)&gt;1,"Duplicate",""))</f>
        <v/>
      </c>
      <c r="L766" s="0" t="str">
        <f aca="false">IF(A766="","",IF(AND(H766="Completed",I766=""),"No completion date",IF(AND(I766&lt;&gt;"",I766&lt;B766),"Completed before created","")))</f>
        <v/>
      </c>
      <c r="M766" s="0" t="str">
        <f aca="false">IF(A766="","",IF(K766="Duplicate","No","Yes"))</f>
        <v/>
      </c>
      <c r="N766" s="0" t="str">
        <f aca="false">IF(OR(A766="",H766&lt;&gt;"Completed",L766&lt;&gt;""),"",I766-B766)</f>
        <v/>
      </c>
      <c r="O766" s="0" t="str">
        <f aca="false">IF(A766="","",IFERROR(INDEX(Cleanup_Rules!$Q$6:$Q$8,MATCH(F766,Cleanup_Rules!$P$6:$P$8,0)),""))</f>
        <v/>
      </c>
      <c r="P766" s="0" t="str">
        <f aca="false">IF(OR(N766="",O766=""),"",IF(N766&lt;=O766,"Yes","No"))</f>
        <v/>
      </c>
      <c r="Q766" s="0" t="str">
        <f aca="false">IF(A766="","",MID(IF(NOT(EXACT(TRIM(Raw_Export!C766),D766))," · property","")&amp;IF(NOT(EXACT(TRIM(Raw_Export!E766),E766))," · category","")&amp;IF(NOT(EXACT(TRIM(Raw_Export!F766),F766))," · priority","")&amp;IF(NOT(EXACT(TRIM(Raw_Export!G766),G766))," · vendor","")&amp;IF(NOT(EXACT(TRIM(Raw_Export!H766),H766))," · status","")&amp;IF(ISTEXT(Raw_Export!J766)," · cost was text",""),4,200))</f>
        <v/>
      </c>
      <c r="R766" s="0" t="str">
        <f aca="false">IF(A766="","",IF(OR(LEN(Q766)&gt;0,K766&lt;&gt;"",L766&lt;&gt;""),1,0))</f>
        <v/>
      </c>
    </row>
    <row r="767" customFormat="false" ht="15" hidden="false" customHeight="false" outlineLevel="0" collapsed="false">
      <c r="A767" s="0" t="str">
        <f aca="false">IF(Raw_Export!A767="","",Raw_Export!A767)</f>
        <v/>
      </c>
      <c r="B767" s="35" t="str">
        <f aca="false">IF(A767="","",Raw_Export!B767)</f>
        <v/>
      </c>
      <c r="C767" s="36" t="str">
        <f aca="false">IF(A767="","",DATE(YEAR(B767),MONTH(B767),1))</f>
        <v/>
      </c>
      <c r="D767" s="0" t="str">
        <f aca="false">IF(A767="","",IFERROR(INDEX(Cleanup_Rules!$B$6:$B$60,MATCH(TRIM(LOWER(Raw_Export!C767)),Cleanup_Rules!$A$6:$A$60,0)),"UNMAPPED"))</f>
        <v/>
      </c>
      <c r="E767" s="0" t="str">
        <f aca="false">IF(A767="","",IFERROR(INDEX(Cleanup_Rules!$E$6:$E$60,MATCH(TRIM(LOWER(Raw_Export!E767)),Cleanup_Rules!$D$6:$D$60,0)),"UNMAPPED"))</f>
        <v/>
      </c>
      <c r="F767" s="0" t="str">
        <f aca="false">IF(A767="","",IFERROR(INDEX(Cleanup_Rules!$H$6:$H$60,MATCH(TRIM(LOWER(Raw_Export!F767)),Cleanup_Rules!$G$6:$G$60,0)),"UNMAPPED"))</f>
        <v/>
      </c>
      <c r="G767" s="0" t="str">
        <f aca="false">IF(A767="","",IFERROR(INDEX(Cleanup_Rules!$K$6:$K$60,MATCH(TRIM(LOWER(Raw_Export!G767)),Cleanup_Rules!$J$6:$J$60,0)),"UNMAPPED"))</f>
        <v/>
      </c>
      <c r="H767" s="0" t="str">
        <f aca="false">IF(A767="","",IFERROR(INDEX(Cleanup_Rules!$N$6:$N$60,MATCH(TRIM(LOWER(Raw_Export!H767)),Cleanup_Rules!$M$6:$M$60,0)),"UNMAPPED"))</f>
        <v/>
      </c>
      <c r="I767" s="35" t="str">
        <f aca="false">IF(OR(A767="",Raw_Export!I767=""),"",Raw_Export!I767)</f>
        <v/>
      </c>
      <c r="J767" s="37" t="str">
        <f aca="false">IF(A767="","",IF(Raw_Export!J767="",0,IF(ISNUMBER(Raw_Export!J767),Raw_Export!J767,VALUE(SUBSTITUTE(SUBSTITUTE(Raw_Export!J767,"$",""),",","")))))</f>
        <v/>
      </c>
      <c r="K767" s="0" t="str">
        <f aca="false">IF(A767="","",IF(COUNTIF($A$6:A767,A767)&gt;1,"Duplicate",""))</f>
        <v/>
      </c>
      <c r="L767" s="0" t="str">
        <f aca="false">IF(A767="","",IF(AND(H767="Completed",I767=""),"No completion date",IF(AND(I767&lt;&gt;"",I767&lt;B767),"Completed before created","")))</f>
        <v/>
      </c>
      <c r="M767" s="0" t="str">
        <f aca="false">IF(A767="","",IF(K767="Duplicate","No","Yes"))</f>
        <v/>
      </c>
      <c r="N767" s="0" t="str">
        <f aca="false">IF(OR(A767="",H767&lt;&gt;"Completed",L767&lt;&gt;""),"",I767-B767)</f>
        <v/>
      </c>
      <c r="O767" s="0" t="str">
        <f aca="false">IF(A767="","",IFERROR(INDEX(Cleanup_Rules!$Q$6:$Q$8,MATCH(F767,Cleanup_Rules!$P$6:$P$8,0)),""))</f>
        <v/>
      </c>
      <c r="P767" s="0" t="str">
        <f aca="false">IF(OR(N767="",O767=""),"",IF(N767&lt;=O767,"Yes","No"))</f>
        <v/>
      </c>
      <c r="Q767" s="0" t="str">
        <f aca="false">IF(A767="","",MID(IF(NOT(EXACT(TRIM(Raw_Export!C767),D767))," · property","")&amp;IF(NOT(EXACT(TRIM(Raw_Export!E767),E767))," · category","")&amp;IF(NOT(EXACT(TRIM(Raw_Export!F767),F767))," · priority","")&amp;IF(NOT(EXACT(TRIM(Raw_Export!G767),G767))," · vendor","")&amp;IF(NOT(EXACT(TRIM(Raw_Export!H767),H767))," · status","")&amp;IF(ISTEXT(Raw_Export!J767)," · cost was text",""),4,200))</f>
        <v/>
      </c>
      <c r="R767" s="0" t="str">
        <f aca="false">IF(A767="","",IF(OR(LEN(Q767)&gt;0,K767&lt;&gt;"",L767&lt;&gt;""),1,0))</f>
        <v/>
      </c>
    </row>
    <row r="768" customFormat="false" ht="15" hidden="false" customHeight="false" outlineLevel="0" collapsed="false">
      <c r="A768" s="0" t="str">
        <f aca="false">IF(Raw_Export!A768="","",Raw_Export!A768)</f>
        <v/>
      </c>
      <c r="B768" s="35" t="str">
        <f aca="false">IF(A768="","",Raw_Export!B768)</f>
        <v/>
      </c>
      <c r="C768" s="36" t="str">
        <f aca="false">IF(A768="","",DATE(YEAR(B768),MONTH(B768),1))</f>
        <v/>
      </c>
      <c r="D768" s="0" t="str">
        <f aca="false">IF(A768="","",IFERROR(INDEX(Cleanup_Rules!$B$6:$B$60,MATCH(TRIM(LOWER(Raw_Export!C768)),Cleanup_Rules!$A$6:$A$60,0)),"UNMAPPED"))</f>
        <v/>
      </c>
      <c r="E768" s="0" t="str">
        <f aca="false">IF(A768="","",IFERROR(INDEX(Cleanup_Rules!$E$6:$E$60,MATCH(TRIM(LOWER(Raw_Export!E768)),Cleanup_Rules!$D$6:$D$60,0)),"UNMAPPED"))</f>
        <v/>
      </c>
      <c r="F768" s="0" t="str">
        <f aca="false">IF(A768="","",IFERROR(INDEX(Cleanup_Rules!$H$6:$H$60,MATCH(TRIM(LOWER(Raw_Export!F768)),Cleanup_Rules!$G$6:$G$60,0)),"UNMAPPED"))</f>
        <v/>
      </c>
      <c r="G768" s="0" t="str">
        <f aca="false">IF(A768="","",IFERROR(INDEX(Cleanup_Rules!$K$6:$K$60,MATCH(TRIM(LOWER(Raw_Export!G768)),Cleanup_Rules!$J$6:$J$60,0)),"UNMAPPED"))</f>
        <v/>
      </c>
      <c r="H768" s="0" t="str">
        <f aca="false">IF(A768="","",IFERROR(INDEX(Cleanup_Rules!$N$6:$N$60,MATCH(TRIM(LOWER(Raw_Export!H768)),Cleanup_Rules!$M$6:$M$60,0)),"UNMAPPED"))</f>
        <v/>
      </c>
      <c r="I768" s="35" t="str">
        <f aca="false">IF(OR(A768="",Raw_Export!I768=""),"",Raw_Export!I768)</f>
        <v/>
      </c>
      <c r="J768" s="37" t="str">
        <f aca="false">IF(A768="","",IF(Raw_Export!J768="",0,IF(ISNUMBER(Raw_Export!J768),Raw_Export!J768,VALUE(SUBSTITUTE(SUBSTITUTE(Raw_Export!J768,"$",""),",","")))))</f>
        <v/>
      </c>
      <c r="K768" s="0" t="str">
        <f aca="false">IF(A768="","",IF(COUNTIF($A$6:A768,A768)&gt;1,"Duplicate",""))</f>
        <v/>
      </c>
      <c r="L768" s="0" t="str">
        <f aca="false">IF(A768="","",IF(AND(H768="Completed",I768=""),"No completion date",IF(AND(I768&lt;&gt;"",I768&lt;B768),"Completed before created","")))</f>
        <v/>
      </c>
      <c r="M768" s="0" t="str">
        <f aca="false">IF(A768="","",IF(K768="Duplicate","No","Yes"))</f>
        <v/>
      </c>
      <c r="N768" s="0" t="str">
        <f aca="false">IF(OR(A768="",H768&lt;&gt;"Completed",L768&lt;&gt;""),"",I768-B768)</f>
        <v/>
      </c>
      <c r="O768" s="0" t="str">
        <f aca="false">IF(A768="","",IFERROR(INDEX(Cleanup_Rules!$Q$6:$Q$8,MATCH(F768,Cleanup_Rules!$P$6:$P$8,0)),""))</f>
        <v/>
      </c>
      <c r="P768" s="0" t="str">
        <f aca="false">IF(OR(N768="",O768=""),"",IF(N768&lt;=O768,"Yes","No"))</f>
        <v/>
      </c>
      <c r="Q768" s="0" t="str">
        <f aca="false">IF(A768="","",MID(IF(NOT(EXACT(TRIM(Raw_Export!C768),D768))," · property","")&amp;IF(NOT(EXACT(TRIM(Raw_Export!E768),E768))," · category","")&amp;IF(NOT(EXACT(TRIM(Raw_Export!F768),F768))," · priority","")&amp;IF(NOT(EXACT(TRIM(Raw_Export!G768),G768))," · vendor","")&amp;IF(NOT(EXACT(TRIM(Raw_Export!H768),H768))," · status","")&amp;IF(ISTEXT(Raw_Export!J768)," · cost was text",""),4,200))</f>
        <v/>
      </c>
      <c r="R768" s="0" t="str">
        <f aca="false">IF(A768="","",IF(OR(LEN(Q768)&gt;0,K768&lt;&gt;"",L768&lt;&gt;""),1,0))</f>
        <v/>
      </c>
    </row>
    <row r="769" customFormat="false" ht="15" hidden="false" customHeight="false" outlineLevel="0" collapsed="false">
      <c r="A769" s="0" t="str">
        <f aca="false">IF(Raw_Export!A769="","",Raw_Export!A769)</f>
        <v/>
      </c>
      <c r="B769" s="35" t="str">
        <f aca="false">IF(A769="","",Raw_Export!B769)</f>
        <v/>
      </c>
      <c r="C769" s="36" t="str">
        <f aca="false">IF(A769="","",DATE(YEAR(B769),MONTH(B769),1))</f>
        <v/>
      </c>
      <c r="D769" s="0" t="str">
        <f aca="false">IF(A769="","",IFERROR(INDEX(Cleanup_Rules!$B$6:$B$60,MATCH(TRIM(LOWER(Raw_Export!C769)),Cleanup_Rules!$A$6:$A$60,0)),"UNMAPPED"))</f>
        <v/>
      </c>
      <c r="E769" s="0" t="str">
        <f aca="false">IF(A769="","",IFERROR(INDEX(Cleanup_Rules!$E$6:$E$60,MATCH(TRIM(LOWER(Raw_Export!E769)),Cleanup_Rules!$D$6:$D$60,0)),"UNMAPPED"))</f>
        <v/>
      </c>
      <c r="F769" s="0" t="str">
        <f aca="false">IF(A769="","",IFERROR(INDEX(Cleanup_Rules!$H$6:$H$60,MATCH(TRIM(LOWER(Raw_Export!F769)),Cleanup_Rules!$G$6:$G$60,0)),"UNMAPPED"))</f>
        <v/>
      </c>
      <c r="G769" s="0" t="str">
        <f aca="false">IF(A769="","",IFERROR(INDEX(Cleanup_Rules!$K$6:$K$60,MATCH(TRIM(LOWER(Raw_Export!G769)),Cleanup_Rules!$J$6:$J$60,0)),"UNMAPPED"))</f>
        <v/>
      </c>
      <c r="H769" s="0" t="str">
        <f aca="false">IF(A769="","",IFERROR(INDEX(Cleanup_Rules!$N$6:$N$60,MATCH(TRIM(LOWER(Raw_Export!H769)),Cleanup_Rules!$M$6:$M$60,0)),"UNMAPPED"))</f>
        <v/>
      </c>
      <c r="I769" s="35" t="str">
        <f aca="false">IF(OR(A769="",Raw_Export!I769=""),"",Raw_Export!I769)</f>
        <v/>
      </c>
      <c r="J769" s="37" t="str">
        <f aca="false">IF(A769="","",IF(Raw_Export!J769="",0,IF(ISNUMBER(Raw_Export!J769),Raw_Export!J769,VALUE(SUBSTITUTE(SUBSTITUTE(Raw_Export!J769,"$",""),",","")))))</f>
        <v/>
      </c>
      <c r="K769" s="0" t="str">
        <f aca="false">IF(A769="","",IF(COUNTIF($A$6:A769,A769)&gt;1,"Duplicate",""))</f>
        <v/>
      </c>
      <c r="L769" s="0" t="str">
        <f aca="false">IF(A769="","",IF(AND(H769="Completed",I769=""),"No completion date",IF(AND(I769&lt;&gt;"",I769&lt;B769),"Completed before created","")))</f>
        <v/>
      </c>
      <c r="M769" s="0" t="str">
        <f aca="false">IF(A769="","",IF(K769="Duplicate","No","Yes"))</f>
        <v/>
      </c>
      <c r="N769" s="0" t="str">
        <f aca="false">IF(OR(A769="",H769&lt;&gt;"Completed",L769&lt;&gt;""),"",I769-B769)</f>
        <v/>
      </c>
      <c r="O769" s="0" t="str">
        <f aca="false">IF(A769="","",IFERROR(INDEX(Cleanup_Rules!$Q$6:$Q$8,MATCH(F769,Cleanup_Rules!$P$6:$P$8,0)),""))</f>
        <v/>
      </c>
      <c r="P769" s="0" t="str">
        <f aca="false">IF(OR(N769="",O769=""),"",IF(N769&lt;=O769,"Yes","No"))</f>
        <v/>
      </c>
      <c r="Q769" s="0" t="str">
        <f aca="false">IF(A769="","",MID(IF(NOT(EXACT(TRIM(Raw_Export!C769),D769))," · property","")&amp;IF(NOT(EXACT(TRIM(Raw_Export!E769),E769))," · category","")&amp;IF(NOT(EXACT(TRIM(Raw_Export!F769),F769))," · priority","")&amp;IF(NOT(EXACT(TRIM(Raw_Export!G769),G769))," · vendor","")&amp;IF(NOT(EXACT(TRIM(Raw_Export!H769),H769))," · status","")&amp;IF(ISTEXT(Raw_Export!J769)," · cost was text",""),4,200))</f>
        <v/>
      </c>
      <c r="R769" s="0" t="str">
        <f aca="false">IF(A769="","",IF(OR(LEN(Q769)&gt;0,K769&lt;&gt;"",L769&lt;&gt;""),1,0))</f>
        <v/>
      </c>
    </row>
    <row r="770" customFormat="false" ht="15" hidden="false" customHeight="false" outlineLevel="0" collapsed="false">
      <c r="A770" s="0" t="str">
        <f aca="false">IF(Raw_Export!A770="","",Raw_Export!A770)</f>
        <v/>
      </c>
      <c r="B770" s="35" t="str">
        <f aca="false">IF(A770="","",Raw_Export!B770)</f>
        <v/>
      </c>
      <c r="C770" s="36" t="str">
        <f aca="false">IF(A770="","",DATE(YEAR(B770),MONTH(B770),1))</f>
        <v/>
      </c>
      <c r="D770" s="0" t="str">
        <f aca="false">IF(A770="","",IFERROR(INDEX(Cleanup_Rules!$B$6:$B$60,MATCH(TRIM(LOWER(Raw_Export!C770)),Cleanup_Rules!$A$6:$A$60,0)),"UNMAPPED"))</f>
        <v/>
      </c>
      <c r="E770" s="0" t="str">
        <f aca="false">IF(A770="","",IFERROR(INDEX(Cleanup_Rules!$E$6:$E$60,MATCH(TRIM(LOWER(Raw_Export!E770)),Cleanup_Rules!$D$6:$D$60,0)),"UNMAPPED"))</f>
        <v/>
      </c>
      <c r="F770" s="0" t="str">
        <f aca="false">IF(A770="","",IFERROR(INDEX(Cleanup_Rules!$H$6:$H$60,MATCH(TRIM(LOWER(Raw_Export!F770)),Cleanup_Rules!$G$6:$G$60,0)),"UNMAPPED"))</f>
        <v/>
      </c>
      <c r="G770" s="0" t="str">
        <f aca="false">IF(A770="","",IFERROR(INDEX(Cleanup_Rules!$K$6:$K$60,MATCH(TRIM(LOWER(Raw_Export!G770)),Cleanup_Rules!$J$6:$J$60,0)),"UNMAPPED"))</f>
        <v/>
      </c>
      <c r="H770" s="0" t="str">
        <f aca="false">IF(A770="","",IFERROR(INDEX(Cleanup_Rules!$N$6:$N$60,MATCH(TRIM(LOWER(Raw_Export!H770)),Cleanup_Rules!$M$6:$M$60,0)),"UNMAPPED"))</f>
        <v/>
      </c>
      <c r="I770" s="35" t="str">
        <f aca="false">IF(OR(A770="",Raw_Export!I770=""),"",Raw_Export!I770)</f>
        <v/>
      </c>
      <c r="J770" s="37" t="str">
        <f aca="false">IF(A770="","",IF(Raw_Export!J770="",0,IF(ISNUMBER(Raw_Export!J770),Raw_Export!J770,VALUE(SUBSTITUTE(SUBSTITUTE(Raw_Export!J770,"$",""),",","")))))</f>
        <v/>
      </c>
      <c r="K770" s="0" t="str">
        <f aca="false">IF(A770="","",IF(COUNTIF($A$6:A770,A770)&gt;1,"Duplicate",""))</f>
        <v/>
      </c>
      <c r="L770" s="0" t="str">
        <f aca="false">IF(A770="","",IF(AND(H770="Completed",I770=""),"No completion date",IF(AND(I770&lt;&gt;"",I770&lt;B770),"Completed before created","")))</f>
        <v/>
      </c>
      <c r="M770" s="0" t="str">
        <f aca="false">IF(A770="","",IF(K770="Duplicate","No","Yes"))</f>
        <v/>
      </c>
      <c r="N770" s="0" t="str">
        <f aca="false">IF(OR(A770="",H770&lt;&gt;"Completed",L770&lt;&gt;""),"",I770-B770)</f>
        <v/>
      </c>
      <c r="O770" s="0" t="str">
        <f aca="false">IF(A770="","",IFERROR(INDEX(Cleanup_Rules!$Q$6:$Q$8,MATCH(F770,Cleanup_Rules!$P$6:$P$8,0)),""))</f>
        <v/>
      </c>
      <c r="P770" s="0" t="str">
        <f aca="false">IF(OR(N770="",O770=""),"",IF(N770&lt;=O770,"Yes","No"))</f>
        <v/>
      </c>
      <c r="Q770" s="0" t="str">
        <f aca="false">IF(A770="","",MID(IF(NOT(EXACT(TRIM(Raw_Export!C770),D770))," · property","")&amp;IF(NOT(EXACT(TRIM(Raw_Export!E770),E770))," · category","")&amp;IF(NOT(EXACT(TRIM(Raw_Export!F770),F770))," · priority","")&amp;IF(NOT(EXACT(TRIM(Raw_Export!G770),G770))," · vendor","")&amp;IF(NOT(EXACT(TRIM(Raw_Export!H770),H770))," · status","")&amp;IF(ISTEXT(Raw_Export!J770)," · cost was text",""),4,200))</f>
        <v/>
      </c>
      <c r="R770" s="0" t="str">
        <f aca="false">IF(A770="","",IF(OR(LEN(Q770)&gt;0,K770&lt;&gt;"",L770&lt;&gt;""),1,0))</f>
        <v/>
      </c>
    </row>
    <row r="771" customFormat="false" ht="15" hidden="false" customHeight="false" outlineLevel="0" collapsed="false">
      <c r="A771" s="0" t="str">
        <f aca="false">IF(Raw_Export!A771="","",Raw_Export!A771)</f>
        <v/>
      </c>
      <c r="B771" s="35" t="str">
        <f aca="false">IF(A771="","",Raw_Export!B771)</f>
        <v/>
      </c>
      <c r="C771" s="36" t="str">
        <f aca="false">IF(A771="","",DATE(YEAR(B771),MONTH(B771),1))</f>
        <v/>
      </c>
      <c r="D771" s="0" t="str">
        <f aca="false">IF(A771="","",IFERROR(INDEX(Cleanup_Rules!$B$6:$B$60,MATCH(TRIM(LOWER(Raw_Export!C771)),Cleanup_Rules!$A$6:$A$60,0)),"UNMAPPED"))</f>
        <v/>
      </c>
      <c r="E771" s="0" t="str">
        <f aca="false">IF(A771="","",IFERROR(INDEX(Cleanup_Rules!$E$6:$E$60,MATCH(TRIM(LOWER(Raw_Export!E771)),Cleanup_Rules!$D$6:$D$60,0)),"UNMAPPED"))</f>
        <v/>
      </c>
      <c r="F771" s="0" t="str">
        <f aca="false">IF(A771="","",IFERROR(INDEX(Cleanup_Rules!$H$6:$H$60,MATCH(TRIM(LOWER(Raw_Export!F771)),Cleanup_Rules!$G$6:$G$60,0)),"UNMAPPED"))</f>
        <v/>
      </c>
      <c r="G771" s="0" t="str">
        <f aca="false">IF(A771="","",IFERROR(INDEX(Cleanup_Rules!$K$6:$K$60,MATCH(TRIM(LOWER(Raw_Export!G771)),Cleanup_Rules!$J$6:$J$60,0)),"UNMAPPED"))</f>
        <v/>
      </c>
      <c r="H771" s="0" t="str">
        <f aca="false">IF(A771="","",IFERROR(INDEX(Cleanup_Rules!$N$6:$N$60,MATCH(TRIM(LOWER(Raw_Export!H771)),Cleanup_Rules!$M$6:$M$60,0)),"UNMAPPED"))</f>
        <v/>
      </c>
      <c r="I771" s="35" t="str">
        <f aca="false">IF(OR(A771="",Raw_Export!I771=""),"",Raw_Export!I771)</f>
        <v/>
      </c>
      <c r="J771" s="37" t="str">
        <f aca="false">IF(A771="","",IF(Raw_Export!J771="",0,IF(ISNUMBER(Raw_Export!J771),Raw_Export!J771,VALUE(SUBSTITUTE(SUBSTITUTE(Raw_Export!J771,"$",""),",","")))))</f>
        <v/>
      </c>
      <c r="K771" s="0" t="str">
        <f aca="false">IF(A771="","",IF(COUNTIF($A$6:A771,A771)&gt;1,"Duplicate",""))</f>
        <v/>
      </c>
      <c r="L771" s="0" t="str">
        <f aca="false">IF(A771="","",IF(AND(H771="Completed",I771=""),"No completion date",IF(AND(I771&lt;&gt;"",I771&lt;B771),"Completed before created","")))</f>
        <v/>
      </c>
      <c r="M771" s="0" t="str">
        <f aca="false">IF(A771="","",IF(K771="Duplicate","No","Yes"))</f>
        <v/>
      </c>
      <c r="N771" s="0" t="str">
        <f aca="false">IF(OR(A771="",H771&lt;&gt;"Completed",L771&lt;&gt;""),"",I771-B771)</f>
        <v/>
      </c>
      <c r="O771" s="0" t="str">
        <f aca="false">IF(A771="","",IFERROR(INDEX(Cleanup_Rules!$Q$6:$Q$8,MATCH(F771,Cleanup_Rules!$P$6:$P$8,0)),""))</f>
        <v/>
      </c>
      <c r="P771" s="0" t="str">
        <f aca="false">IF(OR(N771="",O771=""),"",IF(N771&lt;=O771,"Yes","No"))</f>
        <v/>
      </c>
      <c r="Q771" s="0" t="str">
        <f aca="false">IF(A771="","",MID(IF(NOT(EXACT(TRIM(Raw_Export!C771),D771))," · property","")&amp;IF(NOT(EXACT(TRIM(Raw_Export!E771),E771))," · category","")&amp;IF(NOT(EXACT(TRIM(Raw_Export!F771),F771))," · priority","")&amp;IF(NOT(EXACT(TRIM(Raw_Export!G771),G771))," · vendor","")&amp;IF(NOT(EXACT(TRIM(Raw_Export!H771),H771))," · status","")&amp;IF(ISTEXT(Raw_Export!J771)," · cost was text",""),4,200))</f>
        <v/>
      </c>
      <c r="R771" s="0" t="str">
        <f aca="false">IF(A771="","",IF(OR(LEN(Q771)&gt;0,K771&lt;&gt;"",L771&lt;&gt;""),1,0))</f>
        <v/>
      </c>
    </row>
    <row r="772" customFormat="false" ht="15" hidden="false" customHeight="false" outlineLevel="0" collapsed="false">
      <c r="A772" s="0" t="str">
        <f aca="false">IF(Raw_Export!A772="","",Raw_Export!A772)</f>
        <v/>
      </c>
      <c r="B772" s="35" t="str">
        <f aca="false">IF(A772="","",Raw_Export!B772)</f>
        <v/>
      </c>
      <c r="C772" s="36" t="str">
        <f aca="false">IF(A772="","",DATE(YEAR(B772),MONTH(B772),1))</f>
        <v/>
      </c>
      <c r="D772" s="0" t="str">
        <f aca="false">IF(A772="","",IFERROR(INDEX(Cleanup_Rules!$B$6:$B$60,MATCH(TRIM(LOWER(Raw_Export!C772)),Cleanup_Rules!$A$6:$A$60,0)),"UNMAPPED"))</f>
        <v/>
      </c>
      <c r="E772" s="0" t="str">
        <f aca="false">IF(A772="","",IFERROR(INDEX(Cleanup_Rules!$E$6:$E$60,MATCH(TRIM(LOWER(Raw_Export!E772)),Cleanup_Rules!$D$6:$D$60,0)),"UNMAPPED"))</f>
        <v/>
      </c>
      <c r="F772" s="0" t="str">
        <f aca="false">IF(A772="","",IFERROR(INDEX(Cleanup_Rules!$H$6:$H$60,MATCH(TRIM(LOWER(Raw_Export!F772)),Cleanup_Rules!$G$6:$G$60,0)),"UNMAPPED"))</f>
        <v/>
      </c>
      <c r="G772" s="0" t="str">
        <f aca="false">IF(A772="","",IFERROR(INDEX(Cleanup_Rules!$K$6:$K$60,MATCH(TRIM(LOWER(Raw_Export!G772)),Cleanup_Rules!$J$6:$J$60,0)),"UNMAPPED"))</f>
        <v/>
      </c>
      <c r="H772" s="0" t="str">
        <f aca="false">IF(A772="","",IFERROR(INDEX(Cleanup_Rules!$N$6:$N$60,MATCH(TRIM(LOWER(Raw_Export!H772)),Cleanup_Rules!$M$6:$M$60,0)),"UNMAPPED"))</f>
        <v/>
      </c>
      <c r="I772" s="35" t="str">
        <f aca="false">IF(OR(A772="",Raw_Export!I772=""),"",Raw_Export!I772)</f>
        <v/>
      </c>
      <c r="J772" s="37" t="str">
        <f aca="false">IF(A772="","",IF(Raw_Export!J772="",0,IF(ISNUMBER(Raw_Export!J772),Raw_Export!J772,VALUE(SUBSTITUTE(SUBSTITUTE(Raw_Export!J772,"$",""),",","")))))</f>
        <v/>
      </c>
      <c r="K772" s="0" t="str">
        <f aca="false">IF(A772="","",IF(COUNTIF($A$6:A772,A772)&gt;1,"Duplicate",""))</f>
        <v/>
      </c>
      <c r="L772" s="0" t="str">
        <f aca="false">IF(A772="","",IF(AND(H772="Completed",I772=""),"No completion date",IF(AND(I772&lt;&gt;"",I772&lt;B772),"Completed before created","")))</f>
        <v/>
      </c>
      <c r="M772" s="0" t="str">
        <f aca="false">IF(A772="","",IF(K772="Duplicate","No","Yes"))</f>
        <v/>
      </c>
      <c r="N772" s="0" t="str">
        <f aca="false">IF(OR(A772="",H772&lt;&gt;"Completed",L772&lt;&gt;""),"",I772-B772)</f>
        <v/>
      </c>
      <c r="O772" s="0" t="str">
        <f aca="false">IF(A772="","",IFERROR(INDEX(Cleanup_Rules!$Q$6:$Q$8,MATCH(F772,Cleanup_Rules!$P$6:$P$8,0)),""))</f>
        <v/>
      </c>
      <c r="P772" s="0" t="str">
        <f aca="false">IF(OR(N772="",O772=""),"",IF(N772&lt;=O772,"Yes","No"))</f>
        <v/>
      </c>
      <c r="Q772" s="0" t="str">
        <f aca="false">IF(A772="","",MID(IF(NOT(EXACT(TRIM(Raw_Export!C772),D772))," · property","")&amp;IF(NOT(EXACT(TRIM(Raw_Export!E772),E772))," · category","")&amp;IF(NOT(EXACT(TRIM(Raw_Export!F772),F772))," · priority","")&amp;IF(NOT(EXACT(TRIM(Raw_Export!G772),G772))," · vendor","")&amp;IF(NOT(EXACT(TRIM(Raw_Export!H772),H772))," · status","")&amp;IF(ISTEXT(Raw_Export!J772)," · cost was text",""),4,200))</f>
        <v/>
      </c>
      <c r="R772" s="0" t="str">
        <f aca="false">IF(A772="","",IF(OR(LEN(Q772)&gt;0,K772&lt;&gt;"",L772&lt;&gt;""),1,0))</f>
        <v/>
      </c>
    </row>
    <row r="773" customFormat="false" ht="15" hidden="false" customHeight="false" outlineLevel="0" collapsed="false">
      <c r="A773" s="0" t="str">
        <f aca="false">IF(Raw_Export!A773="","",Raw_Export!A773)</f>
        <v/>
      </c>
      <c r="B773" s="35" t="str">
        <f aca="false">IF(A773="","",Raw_Export!B773)</f>
        <v/>
      </c>
      <c r="C773" s="36" t="str">
        <f aca="false">IF(A773="","",DATE(YEAR(B773),MONTH(B773),1))</f>
        <v/>
      </c>
      <c r="D773" s="0" t="str">
        <f aca="false">IF(A773="","",IFERROR(INDEX(Cleanup_Rules!$B$6:$B$60,MATCH(TRIM(LOWER(Raw_Export!C773)),Cleanup_Rules!$A$6:$A$60,0)),"UNMAPPED"))</f>
        <v/>
      </c>
      <c r="E773" s="0" t="str">
        <f aca="false">IF(A773="","",IFERROR(INDEX(Cleanup_Rules!$E$6:$E$60,MATCH(TRIM(LOWER(Raw_Export!E773)),Cleanup_Rules!$D$6:$D$60,0)),"UNMAPPED"))</f>
        <v/>
      </c>
      <c r="F773" s="0" t="str">
        <f aca="false">IF(A773="","",IFERROR(INDEX(Cleanup_Rules!$H$6:$H$60,MATCH(TRIM(LOWER(Raw_Export!F773)),Cleanup_Rules!$G$6:$G$60,0)),"UNMAPPED"))</f>
        <v/>
      </c>
      <c r="G773" s="0" t="str">
        <f aca="false">IF(A773="","",IFERROR(INDEX(Cleanup_Rules!$K$6:$K$60,MATCH(TRIM(LOWER(Raw_Export!G773)),Cleanup_Rules!$J$6:$J$60,0)),"UNMAPPED"))</f>
        <v/>
      </c>
      <c r="H773" s="0" t="str">
        <f aca="false">IF(A773="","",IFERROR(INDEX(Cleanup_Rules!$N$6:$N$60,MATCH(TRIM(LOWER(Raw_Export!H773)),Cleanup_Rules!$M$6:$M$60,0)),"UNMAPPED"))</f>
        <v/>
      </c>
      <c r="I773" s="35" t="str">
        <f aca="false">IF(OR(A773="",Raw_Export!I773=""),"",Raw_Export!I773)</f>
        <v/>
      </c>
      <c r="J773" s="37" t="str">
        <f aca="false">IF(A773="","",IF(Raw_Export!J773="",0,IF(ISNUMBER(Raw_Export!J773),Raw_Export!J773,VALUE(SUBSTITUTE(SUBSTITUTE(Raw_Export!J773,"$",""),",","")))))</f>
        <v/>
      </c>
      <c r="K773" s="0" t="str">
        <f aca="false">IF(A773="","",IF(COUNTIF($A$6:A773,A773)&gt;1,"Duplicate",""))</f>
        <v/>
      </c>
      <c r="L773" s="0" t="str">
        <f aca="false">IF(A773="","",IF(AND(H773="Completed",I773=""),"No completion date",IF(AND(I773&lt;&gt;"",I773&lt;B773),"Completed before created","")))</f>
        <v/>
      </c>
      <c r="M773" s="0" t="str">
        <f aca="false">IF(A773="","",IF(K773="Duplicate","No","Yes"))</f>
        <v/>
      </c>
      <c r="N773" s="0" t="str">
        <f aca="false">IF(OR(A773="",H773&lt;&gt;"Completed",L773&lt;&gt;""),"",I773-B773)</f>
        <v/>
      </c>
      <c r="O773" s="0" t="str">
        <f aca="false">IF(A773="","",IFERROR(INDEX(Cleanup_Rules!$Q$6:$Q$8,MATCH(F773,Cleanup_Rules!$P$6:$P$8,0)),""))</f>
        <v/>
      </c>
      <c r="P773" s="0" t="str">
        <f aca="false">IF(OR(N773="",O773=""),"",IF(N773&lt;=O773,"Yes","No"))</f>
        <v/>
      </c>
      <c r="Q773" s="0" t="str">
        <f aca="false">IF(A773="","",MID(IF(NOT(EXACT(TRIM(Raw_Export!C773),D773))," · property","")&amp;IF(NOT(EXACT(TRIM(Raw_Export!E773),E773))," · category","")&amp;IF(NOT(EXACT(TRIM(Raw_Export!F773),F773))," · priority","")&amp;IF(NOT(EXACT(TRIM(Raw_Export!G773),G773))," · vendor","")&amp;IF(NOT(EXACT(TRIM(Raw_Export!H773),H773))," · status","")&amp;IF(ISTEXT(Raw_Export!J773)," · cost was text",""),4,200))</f>
        <v/>
      </c>
      <c r="R773" s="0" t="str">
        <f aca="false">IF(A773="","",IF(OR(LEN(Q773)&gt;0,K773&lt;&gt;"",L773&lt;&gt;""),1,0))</f>
        <v/>
      </c>
    </row>
    <row r="774" customFormat="false" ht="15" hidden="false" customHeight="false" outlineLevel="0" collapsed="false">
      <c r="A774" s="0" t="str">
        <f aca="false">IF(Raw_Export!A774="","",Raw_Export!A774)</f>
        <v/>
      </c>
      <c r="B774" s="35" t="str">
        <f aca="false">IF(A774="","",Raw_Export!B774)</f>
        <v/>
      </c>
      <c r="C774" s="36" t="str">
        <f aca="false">IF(A774="","",DATE(YEAR(B774),MONTH(B774),1))</f>
        <v/>
      </c>
      <c r="D774" s="0" t="str">
        <f aca="false">IF(A774="","",IFERROR(INDEX(Cleanup_Rules!$B$6:$B$60,MATCH(TRIM(LOWER(Raw_Export!C774)),Cleanup_Rules!$A$6:$A$60,0)),"UNMAPPED"))</f>
        <v/>
      </c>
      <c r="E774" s="0" t="str">
        <f aca="false">IF(A774="","",IFERROR(INDEX(Cleanup_Rules!$E$6:$E$60,MATCH(TRIM(LOWER(Raw_Export!E774)),Cleanup_Rules!$D$6:$D$60,0)),"UNMAPPED"))</f>
        <v/>
      </c>
      <c r="F774" s="0" t="str">
        <f aca="false">IF(A774="","",IFERROR(INDEX(Cleanup_Rules!$H$6:$H$60,MATCH(TRIM(LOWER(Raw_Export!F774)),Cleanup_Rules!$G$6:$G$60,0)),"UNMAPPED"))</f>
        <v/>
      </c>
      <c r="G774" s="0" t="str">
        <f aca="false">IF(A774="","",IFERROR(INDEX(Cleanup_Rules!$K$6:$K$60,MATCH(TRIM(LOWER(Raw_Export!G774)),Cleanup_Rules!$J$6:$J$60,0)),"UNMAPPED"))</f>
        <v/>
      </c>
      <c r="H774" s="0" t="str">
        <f aca="false">IF(A774="","",IFERROR(INDEX(Cleanup_Rules!$N$6:$N$60,MATCH(TRIM(LOWER(Raw_Export!H774)),Cleanup_Rules!$M$6:$M$60,0)),"UNMAPPED"))</f>
        <v/>
      </c>
      <c r="I774" s="35" t="str">
        <f aca="false">IF(OR(A774="",Raw_Export!I774=""),"",Raw_Export!I774)</f>
        <v/>
      </c>
      <c r="J774" s="37" t="str">
        <f aca="false">IF(A774="","",IF(Raw_Export!J774="",0,IF(ISNUMBER(Raw_Export!J774),Raw_Export!J774,VALUE(SUBSTITUTE(SUBSTITUTE(Raw_Export!J774,"$",""),",","")))))</f>
        <v/>
      </c>
      <c r="K774" s="0" t="str">
        <f aca="false">IF(A774="","",IF(COUNTIF($A$6:A774,A774)&gt;1,"Duplicate",""))</f>
        <v/>
      </c>
      <c r="L774" s="0" t="str">
        <f aca="false">IF(A774="","",IF(AND(H774="Completed",I774=""),"No completion date",IF(AND(I774&lt;&gt;"",I774&lt;B774),"Completed before created","")))</f>
        <v/>
      </c>
      <c r="M774" s="0" t="str">
        <f aca="false">IF(A774="","",IF(K774="Duplicate","No","Yes"))</f>
        <v/>
      </c>
      <c r="N774" s="0" t="str">
        <f aca="false">IF(OR(A774="",H774&lt;&gt;"Completed",L774&lt;&gt;""),"",I774-B774)</f>
        <v/>
      </c>
      <c r="O774" s="0" t="str">
        <f aca="false">IF(A774="","",IFERROR(INDEX(Cleanup_Rules!$Q$6:$Q$8,MATCH(F774,Cleanup_Rules!$P$6:$P$8,0)),""))</f>
        <v/>
      </c>
      <c r="P774" s="0" t="str">
        <f aca="false">IF(OR(N774="",O774=""),"",IF(N774&lt;=O774,"Yes","No"))</f>
        <v/>
      </c>
      <c r="Q774" s="0" t="str">
        <f aca="false">IF(A774="","",MID(IF(NOT(EXACT(TRIM(Raw_Export!C774),D774))," · property","")&amp;IF(NOT(EXACT(TRIM(Raw_Export!E774),E774))," · category","")&amp;IF(NOT(EXACT(TRIM(Raw_Export!F774),F774))," · priority","")&amp;IF(NOT(EXACT(TRIM(Raw_Export!G774),G774))," · vendor","")&amp;IF(NOT(EXACT(TRIM(Raw_Export!H774),H774))," · status","")&amp;IF(ISTEXT(Raw_Export!J774)," · cost was text",""),4,200))</f>
        <v/>
      </c>
      <c r="R774" s="0" t="str">
        <f aca="false">IF(A774="","",IF(OR(LEN(Q774)&gt;0,K774&lt;&gt;"",L774&lt;&gt;""),1,0))</f>
        <v/>
      </c>
    </row>
    <row r="775" customFormat="false" ht="15" hidden="false" customHeight="false" outlineLevel="0" collapsed="false">
      <c r="A775" s="0" t="str">
        <f aca="false">IF(Raw_Export!A775="","",Raw_Export!A775)</f>
        <v/>
      </c>
      <c r="B775" s="35" t="str">
        <f aca="false">IF(A775="","",Raw_Export!B775)</f>
        <v/>
      </c>
      <c r="C775" s="36" t="str">
        <f aca="false">IF(A775="","",DATE(YEAR(B775),MONTH(B775),1))</f>
        <v/>
      </c>
      <c r="D775" s="0" t="str">
        <f aca="false">IF(A775="","",IFERROR(INDEX(Cleanup_Rules!$B$6:$B$60,MATCH(TRIM(LOWER(Raw_Export!C775)),Cleanup_Rules!$A$6:$A$60,0)),"UNMAPPED"))</f>
        <v/>
      </c>
      <c r="E775" s="0" t="str">
        <f aca="false">IF(A775="","",IFERROR(INDEX(Cleanup_Rules!$E$6:$E$60,MATCH(TRIM(LOWER(Raw_Export!E775)),Cleanup_Rules!$D$6:$D$60,0)),"UNMAPPED"))</f>
        <v/>
      </c>
      <c r="F775" s="0" t="str">
        <f aca="false">IF(A775="","",IFERROR(INDEX(Cleanup_Rules!$H$6:$H$60,MATCH(TRIM(LOWER(Raw_Export!F775)),Cleanup_Rules!$G$6:$G$60,0)),"UNMAPPED"))</f>
        <v/>
      </c>
      <c r="G775" s="0" t="str">
        <f aca="false">IF(A775="","",IFERROR(INDEX(Cleanup_Rules!$K$6:$K$60,MATCH(TRIM(LOWER(Raw_Export!G775)),Cleanup_Rules!$J$6:$J$60,0)),"UNMAPPED"))</f>
        <v/>
      </c>
      <c r="H775" s="0" t="str">
        <f aca="false">IF(A775="","",IFERROR(INDEX(Cleanup_Rules!$N$6:$N$60,MATCH(TRIM(LOWER(Raw_Export!H775)),Cleanup_Rules!$M$6:$M$60,0)),"UNMAPPED"))</f>
        <v/>
      </c>
      <c r="I775" s="35" t="str">
        <f aca="false">IF(OR(A775="",Raw_Export!I775=""),"",Raw_Export!I775)</f>
        <v/>
      </c>
      <c r="J775" s="37" t="str">
        <f aca="false">IF(A775="","",IF(Raw_Export!J775="",0,IF(ISNUMBER(Raw_Export!J775),Raw_Export!J775,VALUE(SUBSTITUTE(SUBSTITUTE(Raw_Export!J775,"$",""),",","")))))</f>
        <v/>
      </c>
      <c r="K775" s="0" t="str">
        <f aca="false">IF(A775="","",IF(COUNTIF($A$6:A775,A775)&gt;1,"Duplicate",""))</f>
        <v/>
      </c>
      <c r="L775" s="0" t="str">
        <f aca="false">IF(A775="","",IF(AND(H775="Completed",I775=""),"No completion date",IF(AND(I775&lt;&gt;"",I775&lt;B775),"Completed before created","")))</f>
        <v/>
      </c>
      <c r="M775" s="0" t="str">
        <f aca="false">IF(A775="","",IF(K775="Duplicate","No","Yes"))</f>
        <v/>
      </c>
      <c r="N775" s="0" t="str">
        <f aca="false">IF(OR(A775="",H775&lt;&gt;"Completed",L775&lt;&gt;""),"",I775-B775)</f>
        <v/>
      </c>
      <c r="O775" s="0" t="str">
        <f aca="false">IF(A775="","",IFERROR(INDEX(Cleanup_Rules!$Q$6:$Q$8,MATCH(F775,Cleanup_Rules!$P$6:$P$8,0)),""))</f>
        <v/>
      </c>
      <c r="P775" s="0" t="str">
        <f aca="false">IF(OR(N775="",O775=""),"",IF(N775&lt;=O775,"Yes","No"))</f>
        <v/>
      </c>
      <c r="Q775" s="0" t="str">
        <f aca="false">IF(A775="","",MID(IF(NOT(EXACT(TRIM(Raw_Export!C775),D775))," · property","")&amp;IF(NOT(EXACT(TRIM(Raw_Export!E775),E775))," · category","")&amp;IF(NOT(EXACT(TRIM(Raw_Export!F775),F775))," · priority","")&amp;IF(NOT(EXACT(TRIM(Raw_Export!G775),G775))," · vendor","")&amp;IF(NOT(EXACT(TRIM(Raw_Export!H775),H775))," · status","")&amp;IF(ISTEXT(Raw_Export!J775)," · cost was text",""),4,200))</f>
        <v/>
      </c>
      <c r="R775" s="0" t="str">
        <f aca="false">IF(A775="","",IF(OR(LEN(Q775)&gt;0,K775&lt;&gt;"",L775&lt;&gt;""),1,0))</f>
        <v/>
      </c>
    </row>
    <row r="776" customFormat="false" ht="15" hidden="false" customHeight="false" outlineLevel="0" collapsed="false">
      <c r="A776" s="0" t="str">
        <f aca="false">IF(Raw_Export!A776="","",Raw_Export!A776)</f>
        <v/>
      </c>
      <c r="B776" s="35" t="str">
        <f aca="false">IF(A776="","",Raw_Export!B776)</f>
        <v/>
      </c>
      <c r="C776" s="36" t="str">
        <f aca="false">IF(A776="","",DATE(YEAR(B776),MONTH(B776),1))</f>
        <v/>
      </c>
      <c r="D776" s="0" t="str">
        <f aca="false">IF(A776="","",IFERROR(INDEX(Cleanup_Rules!$B$6:$B$60,MATCH(TRIM(LOWER(Raw_Export!C776)),Cleanup_Rules!$A$6:$A$60,0)),"UNMAPPED"))</f>
        <v/>
      </c>
      <c r="E776" s="0" t="str">
        <f aca="false">IF(A776="","",IFERROR(INDEX(Cleanup_Rules!$E$6:$E$60,MATCH(TRIM(LOWER(Raw_Export!E776)),Cleanup_Rules!$D$6:$D$60,0)),"UNMAPPED"))</f>
        <v/>
      </c>
      <c r="F776" s="0" t="str">
        <f aca="false">IF(A776="","",IFERROR(INDEX(Cleanup_Rules!$H$6:$H$60,MATCH(TRIM(LOWER(Raw_Export!F776)),Cleanup_Rules!$G$6:$G$60,0)),"UNMAPPED"))</f>
        <v/>
      </c>
      <c r="G776" s="0" t="str">
        <f aca="false">IF(A776="","",IFERROR(INDEX(Cleanup_Rules!$K$6:$K$60,MATCH(TRIM(LOWER(Raw_Export!G776)),Cleanup_Rules!$J$6:$J$60,0)),"UNMAPPED"))</f>
        <v/>
      </c>
      <c r="H776" s="0" t="str">
        <f aca="false">IF(A776="","",IFERROR(INDEX(Cleanup_Rules!$N$6:$N$60,MATCH(TRIM(LOWER(Raw_Export!H776)),Cleanup_Rules!$M$6:$M$60,0)),"UNMAPPED"))</f>
        <v/>
      </c>
      <c r="I776" s="35" t="str">
        <f aca="false">IF(OR(A776="",Raw_Export!I776=""),"",Raw_Export!I776)</f>
        <v/>
      </c>
      <c r="J776" s="37" t="str">
        <f aca="false">IF(A776="","",IF(Raw_Export!J776="",0,IF(ISNUMBER(Raw_Export!J776),Raw_Export!J776,VALUE(SUBSTITUTE(SUBSTITUTE(Raw_Export!J776,"$",""),",","")))))</f>
        <v/>
      </c>
      <c r="K776" s="0" t="str">
        <f aca="false">IF(A776="","",IF(COUNTIF($A$6:A776,A776)&gt;1,"Duplicate",""))</f>
        <v/>
      </c>
      <c r="L776" s="0" t="str">
        <f aca="false">IF(A776="","",IF(AND(H776="Completed",I776=""),"No completion date",IF(AND(I776&lt;&gt;"",I776&lt;B776),"Completed before created","")))</f>
        <v/>
      </c>
      <c r="M776" s="0" t="str">
        <f aca="false">IF(A776="","",IF(K776="Duplicate","No","Yes"))</f>
        <v/>
      </c>
      <c r="N776" s="0" t="str">
        <f aca="false">IF(OR(A776="",H776&lt;&gt;"Completed",L776&lt;&gt;""),"",I776-B776)</f>
        <v/>
      </c>
      <c r="O776" s="0" t="str">
        <f aca="false">IF(A776="","",IFERROR(INDEX(Cleanup_Rules!$Q$6:$Q$8,MATCH(F776,Cleanup_Rules!$P$6:$P$8,0)),""))</f>
        <v/>
      </c>
      <c r="P776" s="0" t="str">
        <f aca="false">IF(OR(N776="",O776=""),"",IF(N776&lt;=O776,"Yes","No"))</f>
        <v/>
      </c>
      <c r="Q776" s="0" t="str">
        <f aca="false">IF(A776="","",MID(IF(NOT(EXACT(TRIM(Raw_Export!C776),D776))," · property","")&amp;IF(NOT(EXACT(TRIM(Raw_Export!E776),E776))," · category","")&amp;IF(NOT(EXACT(TRIM(Raw_Export!F776),F776))," · priority","")&amp;IF(NOT(EXACT(TRIM(Raw_Export!G776),G776))," · vendor","")&amp;IF(NOT(EXACT(TRIM(Raw_Export!H776),H776))," · status","")&amp;IF(ISTEXT(Raw_Export!J776)," · cost was text",""),4,200))</f>
        <v/>
      </c>
      <c r="R776" s="0" t="str">
        <f aca="false">IF(A776="","",IF(OR(LEN(Q776)&gt;0,K776&lt;&gt;"",L776&lt;&gt;""),1,0))</f>
        <v/>
      </c>
    </row>
    <row r="777" customFormat="false" ht="15" hidden="false" customHeight="false" outlineLevel="0" collapsed="false">
      <c r="A777" s="0" t="str">
        <f aca="false">IF(Raw_Export!A777="","",Raw_Export!A777)</f>
        <v/>
      </c>
      <c r="B777" s="35" t="str">
        <f aca="false">IF(A777="","",Raw_Export!B777)</f>
        <v/>
      </c>
      <c r="C777" s="36" t="str">
        <f aca="false">IF(A777="","",DATE(YEAR(B777),MONTH(B777),1))</f>
        <v/>
      </c>
      <c r="D777" s="0" t="str">
        <f aca="false">IF(A777="","",IFERROR(INDEX(Cleanup_Rules!$B$6:$B$60,MATCH(TRIM(LOWER(Raw_Export!C777)),Cleanup_Rules!$A$6:$A$60,0)),"UNMAPPED"))</f>
        <v/>
      </c>
      <c r="E777" s="0" t="str">
        <f aca="false">IF(A777="","",IFERROR(INDEX(Cleanup_Rules!$E$6:$E$60,MATCH(TRIM(LOWER(Raw_Export!E777)),Cleanup_Rules!$D$6:$D$60,0)),"UNMAPPED"))</f>
        <v/>
      </c>
      <c r="F777" s="0" t="str">
        <f aca="false">IF(A777="","",IFERROR(INDEX(Cleanup_Rules!$H$6:$H$60,MATCH(TRIM(LOWER(Raw_Export!F777)),Cleanup_Rules!$G$6:$G$60,0)),"UNMAPPED"))</f>
        <v/>
      </c>
      <c r="G777" s="0" t="str">
        <f aca="false">IF(A777="","",IFERROR(INDEX(Cleanup_Rules!$K$6:$K$60,MATCH(TRIM(LOWER(Raw_Export!G777)),Cleanup_Rules!$J$6:$J$60,0)),"UNMAPPED"))</f>
        <v/>
      </c>
      <c r="H777" s="0" t="str">
        <f aca="false">IF(A777="","",IFERROR(INDEX(Cleanup_Rules!$N$6:$N$60,MATCH(TRIM(LOWER(Raw_Export!H777)),Cleanup_Rules!$M$6:$M$60,0)),"UNMAPPED"))</f>
        <v/>
      </c>
      <c r="I777" s="35" t="str">
        <f aca="false">IF(OR(A777="",Raw_Export!I777=""),"",Raw_Export!I777)</f>
        <v/>
      </c>
      <c r="J777" s="37" t="str">
        <f aca="false">IF(A777="","",IF(Raw_Export!J777="",0,IF(ISNUMBER(Raw_Export!J777),Raw_Export!J777,VALUE(SUBSTITUTE(SUBSTITUTE(Raw_Export!J777,"$",""),",","")))))</f>
        <v/>
      </c>
      <c r="K777" s="0" t="str">
        <f aca="false">IF(A777="","",IF(COUNTIF($A$6:A777,A777)&gt;1,"Duplicate",""))</f>
        <v/>
      </c>
      <c r="L777" s="0" t="str">
        <f aca="false">IF(A777="","",IF(AND(H777="Completed",I777=""),"No completion date",IF(AND(I777&lt;&gt;"",I777&lt;B777),"Completed before created","")))</f>
        <v/>
      </c>
      <c r="M777" s="0" t="str">
        <f aca="false">IF(A777="","",IF(K777="Duplicate","No","Yes"))</f>
        <v/>
      </c>
      <c r="N777" s="0" t="str">
        <f aca="false">IF(OR(A777="",H777&lt;&gt;"Completed",L777&lt;&gt;""),"",I777-B777)</f>
        <v/>
      </c>
      <c r="O777" s="0" t="str">
        <f aca="false">IF(A777="","",IFERROR(INDEX(Cleanup_Rules!$Q$6:$Q$8,MATCH(F777,Cleanup_Rules!$P$6:$P$8,0)),""))</f>
        <v/>
      </c>
      <c r="P777" s="0" t="str">
        <f aca="false">IF(OR(N777="",O777=""),"",IF(N777&lt;=O777,"Yes","No"))</f>
        <v/>
      </c>
      <c r="Q777" s="0" t="str">
        <f aca="false">IF(A777="","",MID(IF(NOT(EXACT(TRIM(Raw_Export!C777),D777))," · property","")&amp;IF(NOT(EXACT(TRIM(Raw_Export!E777),E777))," · category","")&amp;IF(NOT(EXACT(TRIM(Raw_Export!F777),F777))," · priority","")&amp;IF(NOT(EXACT(TRIM(Raw_Export!G777),G777))," · vendor","")&amp;IF(NOT(EXACT(TRIM(Raw_Export!H777),H777))," · status","")&amp;IF(ISTEXT(Raw_Export!J777)," · cost was text",""),4,200))</f>
        <v/>
      </c>
      <c r="R777" s="0" t="str">
        <f aca="false">IF(A777="","",IF(OR(LEN(Q777)&gt;0,K777&lt;&gt;"",L777&lt;&gt;""),1,0))</f>
        <v/>
      </c>
    </row>
    <row r="778" customFormat="false" ht="15" hidden="false" customHeight="false" outlineLevel="0" collapsed="false">
      <c r="A778" s="0" t="str">
        <f aca="false">IF(Raw_Export!A778="","",Raw_Export!A778)</f>
        <v/>
      </c>
      <c r="B778" s="35" t="str">
        <f aca="false">IF(A778="","",Raw_Export!B778)</f>
        <v/>
      </c>
      <c r="C778" s="36" t="str">
        <f aca="false">IF(A778="","",DATE(YEAR(B778),MONTH(B778),1))</f>
        <v/>
      </c>
      <c r="D778" s="0" t="str">
        <f aca="false">IF(A778="","",IFERROR(INDEX(Cleanup_Rules!$B$6:$B$60,MATCH(TRIM(LOWER(Raw_Export!C778)),Cleanup_Rules!$A$6:$A$60,0)),"UNMAPPED"))</f>
        <v/>
      </c>
      <c r="E778" s="0" t="str">
        <f aca="false">IF(A778="","",IFERROR(INDEX(Cleanup_Rules!$E$6:$E$60,MATCH(TRIM(LOWER(Raw_Export!E778)),Cleanup_Rules!$D$6:$D$60,0)),"UNMAPPED"))</f>
        <v/>
      </c>
      <c r="F778" s="0" t="str">
        <f aca="false">IF(A778="","",IFERROR(INDEX(Cleanup_Rules!$H$6:$H$60,MATCH(TRIM(LOWER(Raw_Export!F778)),Cleanup_Rules!$G$6:$G$60,0)),"UNMAPPED"))</f>
        <v/>
      </c>
      <c r="G778" s="0" t="str">
        <f aca="false">IF(A778="","",IFERROR(INDEX(Cleanup_Rules!$K$6:$K$60,MATCH(TRIM(LOWER(Raw_Export!G778)),Cleanup_Rules!$J$6:$J$60,0)),"UNMAPPED"))</f>
        <v/>
      </c>
      <c r="H778" s="0" t="str">
        <f aca="false">IF(A778="","",IFERROR(INDEX(Cleanup_Rules!$N$6:$N$60,MATCH(TRIM(LOWER(Raw_Export!H778)),Cleanup_Rules!$M$6:$M$60,0)),"UNMAPPED"))</f>
        <v/>
      </c>
      <c r="I778" s="35" t="str">
        <f aca="false">IF(OR(A778="",Raw_Export!I778=""),"",Raw_Export!I778)</f>
        <v/>
      </c>
      <c r="J778" s="37" t="str">
        <f aca="false">IF(A778="","",IF(Raw_Export!J778="",0,IF(ISNUMBER(Raw_Export!J778),Raw_Export!J778,VALUE(SUBSTITUTE(SUBSTITUTE(Raw_Export!J778,"$",""),",","")))))</f>
        <v/>
      </c>
      <c r="K778" s="0" t="str">
        <f aca="false">IF(A778="","",IF(COUNTIF($A$6:A778,A778)&gt;1,"Duplicate",""))</f>
        <v/>
      </c>
      <c r="L778" s="0" t="str">
        <f aca="false">IF(A778="","",IF(AND(H778="Completed",I778=""),"No completion date",IF(AND(I778&lt;&gt;"",I778&lt;B778),"Completed before created","")))</f>
        <v/>
      </c>
      <c r="M778" s="0" t="str">
        <f aca="false">IF(A778="","",IF(K778="Duplicate","No","Yes"))</f>
        <v/>
      </c>
      <c r="N778" s="0" t="str">
        <f aca="false">IF(OR(A778="",H778&lt;&gt;"Completed",L778&lt;&gt;""),"",I778-B778)</f>
        <v/>
      </c>
      <c r="O778" s="0" t="str">
        <f aca="false">IF(A778="","",IFERROR(INDEX(Cleanup_Rules!$Q$6:$Q$8,MATCH(F778,Cleanup_Rules!$P$6:$P$8,0)),""))</f>
        <v/>
      </c>
      <c r="P778" s="0" t="str">
        <f aca="false">IF(OR(N778="",O778=""),"",IF(N778&lt;=O778,"Yes","No"))</f>
        <v/>
      </c>
      <c r="Q778" s="0" t="str">
        <f aca="false">IF(A778="","",MID(IF(NOT(EXACT(TRIM(Raw_Export!C778),D778))," · property","")&amp;IF(NOT(EXACT(TRIM(Raw_Export!E778),E778))," · category","")&amp;IF(NOT(EXACT(TRIM(Raw_Export!F778),F778))," · priority","")&amp;IF(NOT(EXACT(TRIM(Raw_Export!G778),G778))," · vendor","")&amp;IF(NOT(EXACT(TRIM(Raw_Export!H778),H778))," · status","")&amp;IF(ISTEXT(Raw_Export!J778)," · cost was text",""),4,200))</f>
        <v/>
      </c>
      <c r="R778" s="0" t="str">
        <f aca="false">IF(A778="","",IF(OR(LEN(Q778)&gt;0,K778&lt;&gt;"",L778&lt;&gt;""),1,0))</f>
        <v/>
      </c>
    </row>
    <row r="779" customFormat="false" ht="15" hidden="false" customHeight="false" outlineLevel="0" collapsed="false">
      <c r="A779" s="0" t="str">
        <f aca="false">IF(Raw_Export!A779="","",Raw_Export!A779)</f>
        <v/>
      </c>
      <c r="B779" s="35" t="str">
        <f aca="false">IF(A779="","",Raw_Export!B779)</f>
        <v/>
      </c>
      <c r="C779" s="36" t="str">
        <f aca="false">IF(A779="","",DATE(YEAR(B779),MONTH(B779),1))</f>
        <v/>
      </c>
      <c r="D779" s="0" t="str">
        <f aca="false">IF(A779="","",IFERROR(INDEX(Cleanup_Rules!$B$6:$B$60,MATCH(TRIM(LOWER(Raw_Export!C779)),Cleanup_Rules!$A$6:$A$60,0)),"UNMAPPED"))</f>
        <v/>
      </c>
      <c r="E779" s="0" t="str">
        <f aca="false">IF(A779="","",IFERROR(INDEX(Cleanup_Rules!$E$6:$E$60,MATCH(TRIM(LOWER(Raw_Export!E779)),Cleanup_Rules!$D$6:$D$60,0)),"UNMAPPED"))</f>
        <v/>
      </c>
      <c r="F779" s="0" t="str">
        <f aca="false">IF(A779="","",IFERROR(INDEX(Cleanup_Rules!$H$6:$H$60,MATCH(TRIM(LOWER(Raw_Export!F779)),Cleanup_Rules!$G$6:$G$60,0)),"UNMAPPED"))</f>
        <v/>
      </c>
      <c r="G779" s="0" t="str">
        <f aca="false">IF(A779="","",IFERROR(INDEX(Cleanup_Rules!$K$6:$K$60,MATCH(TRIM(LOWER(Raw_Export!G779)),Cleanup_Rules!$J$6:$J$60,0)),"UNMAPPED"))</f>
        <v/>
      </c>
      <c r="H779" s="0" t="str">
        <f aca="false">IF(A779="","",IFERROR(INDEX(Cleanup_Rules!$N$6:$N$60,MATCH(TRIM(LOWER(Raw_Export!H779)),Cleanup_Rules!$M$6:$M$60,0)),"UNMAPPED"))</f>
        <v/>
      </c>
      <c r="I779" s="35" t="str">
        <f aca="false">IF(OR(A779="",Raw_Export!I779=""),"",Raw_Export!I779)</f>
        <v/>
      </c>
      <c r="J779" s="37" t="str">
        <f aca="false">IF(A779="","",IF(Raw_Export!J779="",0,IF(ISNUMBER(Raw_Export!J779),Raw_Export!J779,VALUE(SUBSTITUTE(SUBSTITUTE(Raw_Export!J779,"$",""),",","")))))</f>
        <v/>
      </c>
      <c r="K779" s="0" t="str">
        <f aca="false">IF(A779="","",IF(COUNTIF($A$6:A779,A779)&gt;1,"Duplicate",""))</f>
        <v/>
      </c>
      <c r="L779" s="0" t="str">
        <f aca="false">IF(A779="","",IF(AND(H779="Completed",I779=""),"No completion date",IF(AND(I779&lt;&gt;"",I779&lt;B779),"Completed before created","")))</f>
        <v/>
      </c>
      <c r="M779" s="0" t="str">
        <f aca="false">IF(A779="","",IF(K779="Duplicate","No","Yes"))</f>
        <v/>
      </c>
      <c r="N779" s="0" t="str">
        <f aca="false">IF(OR(A779="",H779&lt;&gt;"Completed",L779&lt;&gt;""),"",I779-B779)</f>
        <v/>
      </c>
      <c r="O779" s="0" t="str">
        <f aca="false">IF(A779="","",IFERROR(INDEX(Cleanup_Rules!$Q$6:$Q$8,MATCH(F779,Cleanup_Rules!$P$6:$P$8,0)),""))</f>
        <v/>
      </c>
      <c r="P779" s="0" t="str">
        <f aca="false">IF(OR(N779="",O779=""),"",IF(N779&lt;=O779,"Yes","No"))</f>
        <v/>
      </c>
      <c r="Q779" s="0" t="str">
        <f aca="false">IF(A779="","",MID(IF(NOT(EXACT(TRIM(Raw_Export!C779),D779))," · property","")&amp;IF(NOT(EXACT(TRIM(Raw_Export!E779),E779))," · category","")&amp;IF(NOT(EXACT(TRIM(Raw_Export!F779),F779))," · priority","")&amp;IF(NOT(EXACT(TRIM(Raw_Export!G779),G779))," · vendor","")&amp;IF(NOT(EXACT(TRIM(Raw_Export!H779),H779))," · status","")&amp;IF(ISTEXT(Raw_Export!J779)," · cost was text",""),4,200))</f>
        <v/>
      </c>
      <c r="R779" s="0" t="str">
        <f aca="false">IF(A779="","",IF(OR(LEN(Q779)&gt;0,K779&lt;&gt;"",L779&lt;&gt;""),1,0))</f>
        <v/>
      </c>
    </row>
    <row r="780" customFormat="false" ht="15" hidden="false" customHeight="false" outlineLevel="0" collapsed="false">
      <c r="A780" s="0" t="str">
        <f aca="false">IF(Raw_Export!A780="","",Raw_Export!A780)</f>
        <v/>
      </c>
      <c r="B780" s="35" t="str">
        <f aca="false">IF(A780="","",Raw_Export!B780)</f>
        <v/>
      </c>
      <c r="C780" s="36" t="str">
        <f aca="false">IF(A780="","",DATE(YEAR(B780),MONTH(B780),1))</f>
        <v/>
      </c>
      <c r="D780" s="0" t="str">
        <f aca="false">IF(A780="","",IFERROR(INDEX(Cleanup_Rules!$B$6:$B$60,MATCH(TRIM(LOWER(Raw_Export!C780)),Cleanup_Rules!$A$6:$A$60,0)),"UNMAPPED"))</f>
        <v/>
      </c>
      <c r="E780" s="0" t="str">
        <f aca="false">IF(A780="","",IFERROR(INDEX(Cleanup_Rules!$E$6:$E$60,MATCH(TRIM(LOWER(Raw_Export!E780)),Cleanup_Rules!$D$6:$D$60,0)),"UNMAPPED"))</f>
        <v/>
      </c>
      <c r="F780" s="0" t="str">
        <f aca="false">IF(A780="","",IFERROR(INDEX(Cleanup_Rules!$H$6:$H$60,MATCH(TRIM(LOWER(Raw_Export!F780)),Cleanup_Rules!$G$6:$G$60,0)),"UNMAPPED"))</f>
        <v/>
      </c>
      <c r="G780" s="0" t="str">
        <f aca="false">IF(A780="","",IFERROR(INDEX(Cleanup_Rules!$K$6:$K$60,MATCH(TRIM(LOWER(Raw_Export!G780)),Cleanup_Rules!$J$6:$J$60,0)),"UNMAPPED"))</f>
        <v/>
      </c>
      <c r="H780" s="0" t="str">
        <f aca="false">IF(A780="","",IFERROR(INDEX(Cleanup_Rules!$N$6:$N$60,MATCH(TRIM(LOWER(Raw_Export!H780)),Cleanup_Rules!$M$6:$M$60,0)),"UNMAPPED"))</f>
        <v/>
      </c>
      <c r="I780" s="35" t="str">
        <f aca="false">IF(OR(A780="",Raw_Export!I780=""),"",Raw_Export!I780)</f>
        <v/>
      </c>
      <c r="J780" s="37" t="str">
        <f aca="false">IF(A780="","",IF(Raw_Export!J780="",0,IF(ISNUMBER(Raw_Export!J780),Raw_Export!J780,VALUE(SUBSTITUTE(SUBSTITUTE(Raw_Export!J780,"$",""),",","")))))</f>
        <v/>
      </c>
      <c r="K780" s="0" t="str">
        <f aca="false">IF(A780="","",IF(COUNTIF($A$6:A780,A780)&gt;1,"Duplicate",""))</f>
        <v/>
      </c>
      <c r="L780" s="0" t="str">
        <f aca="false">IF(A780="","",IF(AND(H780="Completed",I780=""),"No completion date",IF(AND(I780&lt;&gt;"",I780&lt;B780),"Completed before created","")))</f>
        <v/>
      </c>
      <c r="M780" s="0" t="str">
        <f aca="false">IF(A780="","",IF(K780="Duplicate","No","Yes"))</f>
        <v/>
      </c>
      <c r="N780" s="0" t="str">
        <f aca="false">IF(OR(A780="",H780&lt;&gt;"Completed",L780&lt;&gt;""),"",I780-B780)</f>
        <v/>
      </c>
      <c r="O780" s="0" t="str">
        <f aca="false">IF(A780="","",IFERROR(INDEX(Cleanup_Rules!$Q$6:$Q$8,MATCH(F780,Cleanup_Rules!$P$6:$P$8,0)),""))</f>
        <v/>
      </c>
      <c r="P780" s="0" t="str">
        <f aca="false">IF(OR(N780="",O780=""),"",IF(N780&lt;=O780,"Yes","No"))</f>
        <v/>
      </c>
      <c r="Q780" s="0" t="str">
        <f aca="false">IF(A780="","",MID(IF(NOT(EXACT(TRIM(Raw_Export!C780),D780))," · property","")&amp;IF(NOT(EXACT(TRIM(Raw_Export!E780),E780))," · category","")&amp;IF(NOT(EXACT(TRIM(Raw_Export!F780),F780))," · priority","")&amp;IF(NOT(EXACT(TRIM(Raw_Export!G780),G780))," · vendor","")&amp;IF(NOT(EXACT(TRIM(Raw_Export!H780),H780))," · status","")&amp;IF(ISTEXT(Raw_Export!J780)," · cost was text",""),4,200))</f>
        <v/>
      </c>
      <c r="R780" s="0" t="str">
        <f aca="false">IF(A780="","",IF(OR(LEN(Q780)&gt;0,K780&lt;&gt;"",L780&lt;&gt;""),1,0))</f>
        <v/>
      </c>
    </row>
    <row r="781" customFormat="false" ht="15" hidden="false" customHeight="false" outlineLevel="0" collapsed="false">
      <c r="A781" s="0" t="str">
        <f aca="false">IF(Raw_Export!A781="","",Raw_Export!A781)</f>
        <v/>
      </c>
      <c r="B781" s="35" t="str">
        <f aca="false">IF(A781="","",Raw_Export!B781)</f>
        <v/>
      </c>
      <c r="C781" s="36" t="str">
        <f aca="false">IF(A781="","",DATE(YEAR(B781),MONTH(B781),1))</f>
        <v/>
      </c>
      <c r="D781" s="0" t="str">
        <f aca="false">IF(A781="","",IFERROR(INDEX(Cleanup_Rules!$B$6:$B$60,MATCH(TRIM(LOWER(Raw_Export!C781)),Cleanup_Rules!$A$6:$A$60,0)),"UNMAPPED"))</f>
        <v/>
      </c>
      <c r="E781" s="0" t="str">
        <f aca="false">IF(A781="","",IFERROR(INDEX(Cleanup_Rules!$E$6:$E$60,MATCH(TRIM(LOWER(Raw_Export!E781)),Cleanup_Rules!$D$6:$D$60,0)),"UNMAPPED"))</f>
        <v/>
      </c>
      <c r="F781" s="0" t="str">
        <f aca="false">IF(A781="","",IFERROR(INDEX(Cleanup_Rules!$H$6:$H$60,MATCH(TRIM(LOWER(Raw_Export!F781)),Cleanup_Rules!$G$6:$G$60,0)),"UNMAPPED"))</f>
        <v/>
      </c>
      <c r="G781" s="0" t="str">
        <f aca="false">IF(A781="","",IFERROR(INDEX(Cleanup_Rules!$K$6:$K$60,MATCH(TRIM(LOWER(Raw_Export!G781)),Cleanup_Rules!$J$6:$J$60,0)),"UNMAPPED"))</f>
        <v/>
      </c>
      <c r="H781" s="0" t="str">
        <f aca="false">IF(A781="","",IFERROR(INDEX(Cleanup_Rules!$N$6:$N$60,MATCH(TRIM(LOWER(Raw_Export!H781)),Cleanup_Rules!$M$6:$M$60,0)),"UNMAPPED"))</f>
        <v/>
      </c>
      <c r="I781" s="35" t="str">
        <f aca="false">IF(OR(A781="",Raw_Export!I781=""),"",Raw_Export!I781)</f>
        <v/>
      </c>
      <c r="J781" s="37" t="str">
        <f aca="false">IF(A781="","",IF(Raw_Export!J781="",0,IF(ISNUMBER(Raw_Export!J781),Raw_Export!J781,VALUE(SUBSTITUTE(SUBSTITUTE(Raw_Export!J781,"$",""),",","")))))</f>
        <v/>
      </c>
      <c r="K781" s="0" t="str">
        <f aca="false">IF(A781="","",IF(COUNTIF($A$6:A781,A781)&gt;1,"Duplicate",""))</f>
        <v/>
      </c>
      <c r="L781" s="0" t="str">
        <f aca="false">IF(A781="","",IF(AND(H781="Completed",I781=""),"No completion date",IF(AND(I781&lt;&gt;"",I781&lt;B781),"Completed before created","")))</f>
        <v/>
      </c>
      <c r="M781" s="0" t="str">
        <f aca="false">IF(A781="","",IF(K781="Duplicate","No","Yes"))</f>
        <v/>
      </c>
      <c r="N781" s="0" t="str">
        <f aca="false">IF(OR(A781="",H781&lt;&gt;"Completed",L781&lt;&gt;""),"",I781-B781)</f>
        <v/>
      </c>
      <c r="O781" s="0" t="str">
        <f aca="false">IF(A781="","",IFERROR(INDEX(Cleanup_Rules!$Q$6:$Q$8,MATCH(F781,Cleanup_Rules!$P$6:$P$8,0)),""))</f>
        <v/>
      </c>
      <c r="P781" s="0" t="str">
        <f aca="false">IF(OR(N781="",O781=""),"",IF(N781&lt;=O781,"Yes","No"))</f>
        <v/>
      </c>
      <c r="Q781" s="0" t="str">
        <f aca="false">IF(A781="","",MID(IF(NOT(EXACT(TRIM(Raw_Export!C781),D781))," · property","")&amp;IF(NOT(EXACT(TRIM(Raw_Export!E781),E781))," · category","")&amp;IF(NOT(EXACT(TRIM(Raw_Export!F781),F781))," · priority","")&amp;IF(NOT(EXACT(TRIM(Raw_Export!G781),G781))," · vendor","")&amp;IF(NOT(EXACT(TRIM(Raw_Export!H781),H781))," · status","")&amp;IF(ISTEXT(Raw_Export!J781)," · cost was text",""),4,200))</f>
        <v/>
      </c>
      <c r="R781" s="0" t="str">
        <f aca="false">IF(A781="","",IF(OR(LEN(Q781)&gt;0,K781&lt;&gt;"",L781&lt;&gt;""),1,0))</f>
        <v/>
      </c>
    </row>
    <row r="782" customFormat="false" ht="15" hidden="false" customHeight="false" outlineLevel="0" collapsed="false">
      <c r="A782" s="0" t="str">
        <f aca="false">IF(Raw_Export!A782="","",Raw_Export!A782)</f>
        <v/>
      </c>
      <c r="B782" s="35" t="str">
        <f aca="false">IF(A782="","",Raw_Export!B782)</f>
        <v/>
      </c>
      <c r="C782" s="36" t="str">
        <f aca="false">IF(A782="","",DATE(YEAR(B782),MONTH(B782),1))</f>
        <v/>
      </c>
      <c r="D782" s="0" t="str">
        <f aca="false">IF(A782="","",IFERROR(INDEX(Cleanup_Rules!$B$6:$B$60,MATCH(TRIM(LOWER(Raw_Export!C782)),Cleanup_Rules!$A$6:$A$60,0)),"UNMAPPED"))</f>
        <v/>
      </c>
      <c r="E782" s="0" t="str">
        <f aca="false">IF(A782="","",IFERROR(INDEX(Cleanup_Rules!$E$6:$E$60,MATCH(TRIM(LOWER(Raw_Export!E782)),Cleanup_Rules!$D$6:$D$60,0)),"UNMAPPED"))</f>
        <v/>
      </c>
      <c r="F782" s="0" t="str">
        <f aca="false">IF(A782="","",IFERROR(INDEX(Cleanup_Rules!$H$6:$H$60,MATCH(TRIM(LOWER(Raw_Export!F782)),Cleanup_Rules!$G$6:$G$60,0)),"UNMAPPED"))</f>
        <v/>
      </c>
      <c r="G782" s="0" t="str">
        <f aca="false">IF(A782="","",IFERROR(INDEX(Cleanup_Rules!$K$6:$K$60,MATCH(TRIM(LOWER(Raw_Export!G782)),Cleanup_Rules!$J$6:$J$60,0)),"UNMAPPED"))</f>
        <v/>
      </c>
      <c r="H782" s="0" t="str">
        <f aca="false">IF(A782="","",IFERROR(INDEX(Cleanup_Rules!$N$6:$N$60,MATCH(TRIM(LOWER(Raw_Export!H782)),Cleanup_Rules!$M$6:$M$60,0)),"UNMAPPED"))</f>
        <v/>
      </c>
      <c r="I782" s="35" t="str">
        <f aca="false">IF(OR(A782="",Raw_Export!I782=""),"",Raw_Export!I782)</f>
        <v/>
      </c>
      <c r="J782" s="37" t="str">
        <f aca="false">IF(A782="","",IF(Raw_Export!J782="",0,IF(ISNUMBER(Raw_Export!J782),Raw_Export!J782,VALUE(SUBSTITUTE(SUBSTITUTE(Raw_Export!J782,"$",""),",","")))))</f>
        <v/>
      </c>
      <c r="K782" s="0" t="str">
        <f aca="false">IF(A782="","",IF(COUNTIF($A$6:A782,A782)&gt;1,"Duplicate",""))</f>
        <v/>
      </c>
      <c r="L782" s="0" t="str">
        <f aca="false">IF(A782="","",IF(AND(H782="Completed",I782=""),"No completion date",IF(AND(I782&lt;&gt;"",I782&lt;B782),"Completed before created","")))</f>
        <v/>
      </c>
      <c r="M782" s="0" t="str">
        <f aca="false">IF(A782="","",IF(K782="Duplicate","No","Yes"))</f>
        <v/>
      </c>
      <c r="N782" s="0" t="str">
        <f aca="false">IF(OR(A782="",H782&lt;&gt;"Completed",L782&lt;&gt;""),"",I782-B782)</f>
        <v/>
      </c>
      <c r="O782" s="0" t="str">
        <f aca="false">IF(A782="","",IFERROR(INDEX(Cleanup_Rules!$Q$6:$Q$8,MATCH(F782,Cleanup_Rules!$P$6:$P$8,0)),""))</f>
        <v/>
      </c>
      <c r="P782" s="0" t="str">
        <f aca="false">IF(OR(N782="",O782=""),"",IF(N782&lt;=O782,"Yes","No"))</f>
        <v/>
      </c>
      <c r="Q782" s="0" t="str">
        <f aca="false">IF(A782="","",MID(IF(NOT(EXACT(TRIM(Raw_Export!C782),D782))," · property","")&amp;IF(NOT(EXACT(TRIM(Raw_Export!E782),E782))," · category","")&amp;IF(NOT(EXACT(TRIM(Raw_Export!F782),F782))," · priority","")&amp;IF(NOT(EXACT(TRIM(Raw_Export!G782),G782))," · vendor","")&amp;IF(NOT(EXACT(TRIM(Raw_Export!H782),H782))," · status","")&amp;IF(ISTEXT(Raw_Export!J782)," · cost was text",""),4,200))</f>
        <v/>
      </c>
      <c r="R782" s="0" t="str">
        <f aca="false">IF(A782="","",IF(OR(LEN(Q782)&gt;0,K782&lt;&gt;"",L782&lt;&gt;""),1,0))</f>
        <v/>
      </c>
    </row>
    <row r="783" customFormat="false" ht="15" hidden="false" customHeight="false" outlineLevel="0" collapsed="false">
      <c r="A783" s="0" t="str">
        <f aca="false">IF(Raw_Export!A783="","",Raw_Export!A783)</f>
        <v/>
      </c>
      <c r="B783" s="35" t="str">
        <f aca="false">IF(A783="","",Raw_Export!B783)</f>
        <v/>
      </c>
      <c r="C783" s="36" t="str">
        <f aca="false">IF(A783="","",DATE(YEAR(B783),MONTH(B783),1))</f>
        <v/>
      </c>
      <c r="D783" s="0" t="str">
        <f aca="false">IF(A783="","",IFERROR(INDEX(Cleanup_Rules!$B$6:$B$60,MATCH(TRIM(LOWER(Raw_Export!C783)),Cleanup_Rules!$A$6:$A$60,0)),"UNMAPPED"))</f>
        <v/>
      </c>
      <c r="E783" s="0" t="str">
        <f aca="false">IF(A783="","",IFERROR(INDEX(Cleanup_Rules!$E$6:$E$60,MATCH(TRIM(LOWER(Raw_Export!E783)),Cleanup_Rules!$D$6:$D$60,0)),"UNMAPPED"))</f>
        <v/>
      </c>
      <c r="F783" s="0" t="str">
        <f aca="false">IF(A783="","",IFERROR(INDEX(Cleanup_Rules!$H$6:$H$60,MATCH(TRIM(LOWER(Raw_Export!F783)),Cleanup_Rules!$G$6:$G$60,0)),"UNMAPPED"))</f>
        <v/>
      </c>
      <c r="G783" s="0" t="str">
        <f aca="false">IF(A783="","",IFERROR(INDEX(Cleanup_Rules!$K$6:$K$60,MATCH(TRIM(LOWER(Raw_Export!G783)),Cleanup_Rules!$J$6:$J$60,0)),"UNMAPPED"))</f>
        <v/>
      </c>
      <c r="H783" s="0" t="str">
        <f aca="false">IF(A783="","",IFERROR(INDEX(Cleanup_Rules!$N$6:$N$60,MATCH(TRIM(LOWER(Raw_Export!H783)),Cleanup_Rules!$M$6:$M$60,0)),"UNMAPPED"))</f>
        <v/>
      </c>
      <c r="I783" s="35" t="str">
        <f aca="false">IF(OR(A783="",Raw_Export!I783=""),"",Raw_Export!I783)</f>
        <v/>
      </c>
      <c r="J783" s="37" t="str">
        <f aca="false">IF(A783="","",IF(Raw_Export!J783="",0,IF(ISNUMBER(Raw_Export!J783),Raw_Export!J783,VALUE(SUBSTITUTE(SUBSTITUTE(Raw_Export!J783,"$",""),",","")))))</f>
        <v/>
      </c>
      <c r="K783" s="0" t="str">
        <f aca="false">IF(A783="","",IF(COUNTIF($A$6:A783,A783)&gt;1,"Duplicate",""))</f>
        <v/>
      </c>
      <c r="L783" s="0" t="str">
        <f aca="false">IF(A783="","",IF(AND(H783="Completed",I783=""),"No completion date",IF(AND(I783&lt;&gt;"",I783&lt;B783),"Completed before created","")))</f>
        <v/>
      </c>
      <c r="M783" s="0" t="str">
        <f aca="false">IF(A783="","",IF(K783="Duplicate","No","Yes"))</f>
        <v/>
      </c>
      <c r="N783" s="0" t="str">
        <f aca="false">IF(OR(A783="",H783&lt;&gt;"Completed",L783&lt;&gt;""),"",I783-B783)</f>
        <v/>
      </c>
      <c r="O783" s="0" t="str">
        <f aca="false">IF(A783="","",IFERROR(INDEX(Cleanup_Rules!$Q$6:$Q$8,MATCH(F783,Cleanup_Rules!$P$6:$P$8,0)),""))</f>
        <v/>
      </c>
      <c r="P783" s="0" t="str">
        <f aca="false">IF(OR(N783="",O783=""),"",IF(N783&lt;=O783,"Yes","No"))</f>
        <v/>
      </c>
      <c r="Q783" s="0" t="str">
        <f aca="false">IF(A783="","",MID(IF(NOT(EXACT(TRIM(Raw_Export!C783),D783))," · property","")&amp;IF(NOT(EXACT(TRIM(Raw_Export!E783),E783))," · category","")&amp;IF(NOT(EXACT(TRIM(Raw_Export!F783),F783))," · priority","")&amp;IF(NOT(EXACT(TRIM(Raw_Export!G783),G783))," · vendor","")&amp;IF(NOT(EXACT(TRIM(Raw_Export!H783),H783))," · status","")&amp;IF(ISTEXT(Raw_Export!J783)," · cost was text",""),4,200))</f>
        <v/>
      </c>
      <c r="R783" s="0" t="str">
        <f aca="false">IF(A783="","",IF(OR(LEN(Q783)&gt;0,K783&lt;&gt;"",L783&lt;&gt;""),1,0))</f>
        <v/>
      </c>
    </row>
    <row r="784" customFormat="false" ht="15" hidden="false" customHeight="false" outlineLevel="0" collapsed="false">
      <c r="A784" s="0" t="str">
        <f aca="false">IF(Raw_Export!A784="","",Raw_Export!A784)</f>
        <v/>
      </c>
      <c r="B784" s="35" t="str">
        <f aca="false">IF(A784="","",Raw_Export!B784)</f>
        <v/>
      </c>
      <c r="C784" s="36" t="str">
        <f aca="false">IF(A784="","",DATE(YEAR(B784),MONTH(B784),1))</f>
        <v/>
      </c>
      <c r="D784" s="0" t="str">
        <f aca="false">IF(A784="","",IFERROR(INDEX(Cleanup_Rules!$B$6:$B$60,MATCH(TRIM(LOWER(Raw_Export!C784)),Cleanup_Rules!$A$6:$A$60,0)),"UNMAPPED"))</f>
        <v/>
      </c>
      <c r="E784" s="0" t="str">
        <f aca="false">IF(A784="","",IFERROR(INDEX(Cleanup_Rules!$E$6:$E$60,MATCH(TRIM(LOWER(Raw_Export!E784)),Cleanup_Rules!$D$6:$D$60,0)),"UNMAPPED"))</f>
        <v/>
      </c>
      <c r="F784" s="0" t="str">
        <f aca="false">IF(A784="","",IFERROR(INDEX(Cleanup_Rules!$H$6:$H$60,MATCH(TRIM(LOWER(Raw_Export!F784)),Cleanup_Rules!$G$6:$G$60,0)),"UNMAPPED"))</f>
        <v/>
      </c>
      <c r="G784" s="0" t="str">
        <f aca="false">IF(A784="","",IFERROR(INDEX(Cleanup_Rules!$K$6:$K$60,MATCH(TRIM(LOWER(Raw_Export!G784)),Cleanup_Rules!$J$6:$J$60,0)),"UNMAPPED"))</f>
        <v/>
      </c>
      <c r="H784" s="0" t="str">
        <f aca="false">IF(A784="","",IFERROR(INDEX(Cleanup_Rules!$N$6:$N$60,MATCH(TRIM(LOWER(Raw_Export!H784)),Cleanup_Rules!$M$6:$M$60,0)),"UNMAPPED"))</f>
        <v/>
      </c>
      <c r="I784" s="35" t="str">
        <f aca="false">IF(OR(A784="",Raw_Export!I784=""),"",Raw_Export!I784)</f>
        <v/>
      </c>
      <c r="J784" s="37" t="str">
        <f aca="false">IF(A784="","",IF(Raw_Export!J784="",0,IF(ISNUMBER(Raw_Export!J784),Raw_Export!J784,VALUE(SUBSTITUTE(SUBSTITUTE(Raw_Export!J784,"$",""),",","")))))</f>
        <v/>
      </c>
      <c r="K784" s="0" t="str">
        <f aca="false">IF(A784="","",IF(COUNTIF($A$6:A784,A784)&gt;1,"Duplicate",""))</f>
        <v/>
      </c>
      <c r="L784" s="0" t="str">
        <f aca="false">IF(A784="","",IF(AND(H784="Completed",I784=""),"No completion date",IF(AND(I784&lt;&gt;"",I784&lt;B784),"Completed before created","")))</f>
        <v/>
      </c>
      <c r="M784" s="0" t="str">
        <f aca="false">IF(A784="","",IF(K784="Duplicate","No","Yes"))</f>
        <v/>
      </c>
      <c r="N784" s="0" t="str">
        <f aca="false">IF(OR(A784="",H784&lt;&gt;"Completed",L784&lt;&gt;""),"",I784-B784)</f>
        <v/>
      </c>
      <c r="O784" s="0" t="str">
        <f aca="false">IF(A784="","",IFERROR(INDEX(Cleanup_Rules!$Q$6:$Q$8,MATCH(F784,Cleanup_Rules!$P$6:$P$8,0)),""))</f>
        <v/>
      </c>
      <c r="P784" s="0" t="str">
        <f aca="false">IF(OR(N784="",O784=""),"",IF(N784&lt;=O784,"Yes","No"))</f>
        <v/>
      </c>
      <c r="Q784" s="0" t="str">
        <f aca="false">IF(A784="","",MID(IF(NOT(EXACT(TRIM(Raw_Export!C784),D784))," · property","")&amp;IF(NOT(EXACT(TRIM(Raw_Export!E784),E784))," · category","")&amp;IF(NOT(EXACT(TRIM(Raw_Export!F784),F784))," · priority","")&amp;IF(NOT(EXACT(TRIM(Raw_Export!G784),G784))," · vendor","")&amp;IF(NOT(EXACT(TRIM(Raw_Export!H784),H784))," · status","")&amp;IF(ISTEXT(Raw_Export!J784)," · cost was text",""),4,200))</f>
        <v/>
      </c>
      <c r="R784" s="0" t="str">
        <f aca="false">IF(A784="","",IF(OR(LEN(Q784)&gt;0,K784&lt;&gt;"",L784&lt;&gt;""),1,0))</f>
        <v/>
      </c>
    </row>
    <row r="785" customFormat="false" ht="15" hidden="false" customHeight="false" outlineLevel="0" collapsed="false">
      <c r="A785" s="0" t="str">
        <f aca="false">IF(Raw_Export!A785="","",Raw_Export!A785)</f>
        <v/>
      </c>
      <c r="B785" s="35" t="str">
        <f aca="false">IF(A785="","",Raw_Export!B785)</f>
        <v/>
      </c>
      <c r="C785" s="36" t="str">
        <f aca="false">IF(A785="","",DATE(YEAR(B785),MONTH(B785),1))</f>
        <v/>
      </c>
      <c r="D785" s="0" t="str">
        <f aca="false">IF(A785="","",IFERROR(INDEX(Cleanup_Rules!$B$6:$B$60,MATCH(TRIM(LOWER(Raw_Export!C785)),Cleanup_Rules!$A$6:$A$60,0)),"UNMAPPED"))</f>
        <v/>
      </c>
      <c r="E785" s="0" t="str">
        <f aca="false">IF(A785="","",IFERROR(INDEX(Cleanup_Rules!$E$6:$E$60,MATCH(TRIM(LOWER(Raw_Export!E785)),Cleanup_Rules!$D$6:$D$60,0)),"UNMAPPED"))</f>
        <v/>
      </c>
      <c r="F785" s="0" t="str">
        <f aca="false">IF(A785="","",IFERROR(INDEX(Cleanup_Rules!$H$6:$H$60,MATCH(TRIM(LOWER(Raw_Export!F785)),Cleanup_Rules!$G$6:$G$60,0)),"UNMAPPED"))</f>
        <v/>
      </c>
      <c r="G785" s="0" t="str">
        <f aca="false">IF(A785="","",IFERROR(INDEX(Cleanup_Rules!$K$6:$K$60,MATCH(TRIM(LOWER(Raw_Export!G785)),Cleanup_Rules!$J$6:$J$60,0)),"UNMAPPED"))</f>
        <v/>
      </c>
      <c r="H785" s="0" t="str">
        <f aca="false">IF(A785="","",IFERROR(INDEX(Cleanup_Rules!$N$6:$N$60,MATCH(TRIM(LOWER(Raw_Export!H785)),Cleanup_Rules!$M$6:$M$60,0)),"UNMAPPED"))</f>
        <v/>
      </c>
      <c r="I785" s="35" t="str">
        <f aca="false">IF(OR(A785="",Raw_Export!I785=""),"",Raw_Export!I785)</f>
        <v/>
      </c>
      <c r="J785" s="37" t="str">
        <f aca="false">IF(A785="","",IF(Raw_Export!J785="",0,IF(ISNUMBER(Raw_Export!J785),Raw_Export!J785,VALUE(SUBSTITUTE(SUBSTITUTE(Raw_Export!J785,"$",""),",","")))))</f>
        <v/>
      </c>
      <c r="K785" s="0" t="str">
        <f aca="false">IF(A785="","",IF(COUNTIF($A$6:A785,A785)&gt;1,"Duplicate",""))</f>
        <v/>
      </c>
      <c r="L785" s="0" t="str">
        <f aca="false">IF(A785="","",IF(AND(H785="Completed",I785=""),"No completion date",IF(AND(I785&lt;&gt;"",I785&lt;B785),"Completed before created","")))</f>
        <v/>
      </c>
      <c r="M785" s="0" t="str">
        <f aca="false">IF(A785="","",IF(K785="Duplicate","No","Yes"))</f>
        <v/>
      </c>
      <c r="N785" s="0" t="str">
        <f aca="false">IF(OR(A785="",H785&lt;&gt;"Completed",L785&lt;&gt;""),"",I785-B785)</f>
        <v/>
      </c>
      <c r="O785" s="0" t="str">
        <f aca="false">IF(A785="","",IFERROR(INDEX(Cleanup_Rules!$Q$6:$Q$8,MATCH(F785,Cleanup_Rules!$P$6:$P$8,0)),""))</f>
        <v/>
      </c>
      <c r="P785" s="0" t="str">
        <f aca="false">IF(OR(N785="",O785=""),"",IF(N785&lt;=O785,"Yes","No"))</f>
        <v/>
      </c>
      <c r="Q785" s="0" t="str">
        <f aca="false">IF(A785="","",MID(IF(NOT(EXACT(TRIM(Raw_Export!C785),D785))," · property","")&amp;IF(NOT(EXACT(TRIM(Raw_Export!E785),E785))," · category","")&amp;IF(NOT(EXACT(TRIM(Raw_Export!F785),F785))," · priority","")&amp;IF(NOT(EXACT(TRIM(Raw_Export!G785),G785))," · vendor","")&amp;IF(NOT(EXACT(TRIM(Raw_Export!H785),H785))," · status","")&amp;IF(ISTEXT(Raw_Export!J785)," · cost was text",""),4,200))</f>
        <v/>
      </c>
      <c r="R785" s="0" t="str">
        <f aca="false">IF(A785="","",IF(OR(LEN(Q785)&gt;0,K785&lt;&gt;"",L785&lt;&gt;""),1,0))</f>
        <v/>
      </c>
    </row>
    <row r="786" customFormat="false" ht="15" hidden="false" customHeight="false" outlineLevel="0" collapsed="false">
      <c r="A786" s="0" t="str">
        <f aca="false">IF(Raw_Export!A786="","",Raw_Export!A786)</f>
        <v/>
      </c>
      <c r="B786" s="35" t="str">
        <f aca="false">IF(A786="","",Raw_Export!B786)</f>
        <v/>
      </c>
      <c r="C786" s="36" t="str">
        <f aca="false">IF(A786="","",DATE(YEAR(B786),MONTH(B786),1))</f>
        <v/>
      </c>
      <c r="D786" s="0" t="str">
        <f aca="false">IF(A786="","",IFERROR(INDEX(Cleanup_Rules!$B$6:$B$60,MATCH(TRIM(LOWER(Raw_Export!C786)),Cleanup_Rules!$A$6:$A$60,0)),"UNMAPPED"))</f>
        <v/>
      </c>
      <c r="E786" s="0" t="str">
        <f aca="false">IF(A786="","",IFERROR(INDEX(Cleanup_Rules!$E$6:$E$60,MATCH(TRIM(LOWER(Raw_Export!E786)),Cleanup_Rules!$D$6:$D$60,0)),"UNMAPPED"))</f>
        <v/>
      </c>
      <c r="F786" s="0" t="str">
        <f aca="false">IF(A786="","",IFERROR(INDEX(Cleanup_Rules!$H$6:$H$60,MATCH(TRIM(LOWER(Raw_Export!F786)),Cleanup_Rules!$G$6:$G$60,0)),"UNMAPPED"))</f>
        <v/>
      </c>
      <c r="G786" s="0" t="str">
        <f aca="false">IF(A786="","",IFERROR(INDEX(Cleanup_Rules!$K$6:$K$60,MATCH(TRIM(LOWER(Raw_Export!G786)),Cleanup_Rules!$J$6:$J$60,0)),"UNMAPPED"))</f>
        <v/>
      </c>
      <c r="H786" s="0" t="str">
        <f aca="false">IF(A786="","",IFERROR(INDEX(Cleanup_Rules!$N$6:$N$60,MATCH(TRIM(LOWER(Raw_Export!H786)),Cleanup_Rules!$M$6:$M$60,0)),"UNMAPPED"))</f>
        <v/>
      </c>
      <c r="I786" s="35" t="str">
        <f aca="false">IF(OR(A786="",Raw_Export!I786=""),"",Raw_Export!I786)</f>
        <v/>
      </c>
      <c r="J786" s="37" t="str">
        <f aca="false">IF(A786="","",IF(Raw_Export!J786="",0,IF(ISNUMBER(Raw_Export!J786),Raw_Export!J786,VALUE(SUBSTITUTE(SUBSTITUTE(Raw_Export!J786,"$",""),",","")))))</f>
        <v/>
      </c>
      <c r="K786" s="0" t="str">
        <f aca="false">IF(A786="","",IF(COUNTIF($A$6:A786,A786)&gt;1,"Duplicate",""))</f>
        <v/>
      </c>
      <c r="L786" s="0" t="str">
        <f aca="false">IF(A786="","",IF(AND(H786="Completed",I786=""),"No completion date",IF(AND(I786&lt;&gt;"",I786&lt;B786),"Completed before created","")))</f>
        <v/>
      </c>
      <c r="M786" s="0" t="str">
        <f aca="false">IF(A786="","",IF(K786="Duplicate","No","Yes"))</f>
        <v/>
      </c>
      <c r="N786" s="0" t="str">
        <f aca="false">IF(OR(A786="",H786&lt;&gt;"Completed",L786&lt;&gt;""),"",I786-B786)</f>
        <v/>
      </c>
      <c r="O786" s="0" t="str">
        <f aca="false">IF(A786="","",IFERROR(INDEX(Cleanup_Rules!$Q$6:$Q$8,MATCH(F786,Cleanup_Rules!$P$6:$P$8,0)),""))</f>
        <v/>
      </c>
      <c r="P786" s="0" t="str">
        <f aca="false">IF(OR(N786="",O786=""),"",IF(N786&lt;=O786,"Yes","No"))</f>
        <v/>
      </c>
      <c r="Q786" s="0" t="str">
        <f aca="false">IF(A786="","",MID(IF(NOT(EXACT(TRIM(Raw_Export!C786),D786))," · property","")&amp;IF(NOT(EXACT(TRIM(Raw_Export!E786),E786))," · category","")&amp;IF(NOT(EXACT(TRIM(Raw_Export!F786),F786))," · priority","")&amp;IF(NOT(EXACT(TRIM(Raw_Export!G786),G786))," · vendor","")&amp;IF(NOT(EXACT(TRIM(Raw_Export!H786),H786))," · status","")&amp;IF(ISTEXT(Raw_Export!J786)," · cost was text",""),4,200))</f>
        <v/>
      </c>
      <c r="R786" s="0" t="str">
        <f aca="false">IF(A786="","",IF(OR(LEN(Q786)&gt;0,K786&lt;&gt;"",L786&lt;&gt;""),1,0))</f>
        <v/>
      </c>
    </row>
    <row r="787" customFormat="false" ht="15" hidden="false" customHeight="false" outlineLevel="0" collapsed="false">
      <c r="A787" s="0" t="str">
        <f aca="false">IF(Raw_Export!A787="","",Raw_Export!A787)</f>
        <v/>
      </c>
      <c r="B787" s="35" t="str">
        <f aca="false">IF(A787="","",Raw_Export!B787)</f>
        <v/>
      </c>
      <c r="C787" s="36" t="str">
        <f aca="false">IF(A787="","",DATE(YEAR(B787),MONTH(B787),1))</f>
        <v/>
      </c>
      <c r="D787" s="0" t="str">
        <f aca="false">IF(A787="","",IFERROR(INDEX(Cleanup_Rules!$B$6:$B$60,MATCH(TRIM(LOWER(Raw_Export!C787)),Cleanup_Rules!$A$6:$A$60,0)),"UNMAPPED"))</f>
        <v/>
      </c>
      <c r="E787" s="0" t="str">
        <f aca="false">IF(A787="","",IFERROR(INDEX(Cleanup_Rules!$E$6:$E$60,MATCH(TRIM(LOWER(Raw_Export!E787)),Cleanup_Rules!$D$6:$D$60,0)),"UNMAPPED"))</f>
        <v/>
      </c>
      <c r="F787" s="0" t="str">
        <f aca="false">IF(A787="","",IFERROR(INDEX(Cleanup_Rules!$H$6:$H$60,MATCH(TRIM(LOWER(Raw_Export!F787)),Cleanup_Rules!$G$6:$G$60,0)),"UNMAPPED"))</f>
        <v/>
      </c>
      <c r="G787" s="0" t="str">
        <f aca="false">IF(A787="","",IFERROR(INDEX(Cleanup_Rules!$K$6:$K$60,MATCH(TRIM(LOWER(Raw_Export!G787)),Cleanup_Rules!$J$6:$J$60,0)),"UNMAPPED"))</f>
        <v/>
      </c>
      <c r="H787" s="0" t="str">
        <f aca="false">IF(A787="","",IFERROR(INDEX(Cleanup_Rules!$N$6:$N$60,MATCH(TRIM(LOWER(Raw_Export!H787)),Cleanup_Rules!$M$6:$M$60,0)),"UNMAPPED"))</f>
        <v/>
      </c>
      <c r="I787" s="35" t="str">
        <f aca="false">IF(OR(A787="",Raw_Export!I787=""),"",Raw_Export!I787)</f>
        <v/>
      </c>
      <c r="J787" s="37" t="str">
        <f aca="false">IF(A787="","",IF(Raw_Export!J787="",0,IF(ISNUMBER(Raw_Export!J787),Raw_Export!J787,VALUE(SUBSTITUTE(SUBSTITUTE(Raw_Export!J787,"$",""),",","")))))</f>
        <v/>
      </c>
      <c r="K787" s="0" t="str">
        <f aca="false">IF(A787="","",IF(COUNTIF($A$6:A787,A787)&gt;1,"Duplicate",""))</f>
        <v/>
      </c>
      <c r="L787" s="0" t="str">
        <f aca="false">IF(A787="","",IF(AND(H787="Completed",I787=""),"No completion date",IF(AND(I787&lt;&gt;"",I787&lt;B787),"Completed before created","")))</f>
        <v/>
      </c>
      <c r="M787" s="0" t="str">
        <f aca="false">IF(A787="","",IF(K787="Duplicate","No","Yes"))</f>
        <v/>
      </c>
      <c r="N787" s="0" t="str">
        <f aca="false">IF(OR(A787="",H787&lt;&gt;"Completed",L787&lt;&gt;""),"",I787-B787)</f>
        <v/>
      </c>
      <c r="O787" s="0" t="str">
        <f aca="false">IF(A787="","",IFERROR(INDEX(Cleanup_Rules!$Q$6:$Q$8,MATCH(F787,Cleanup_Rules!$P$6:$P$8,0)),""))</f>
        <v/>
      </c>
      <c r="P787" s="0" t="str">
        <f aca="false">IF(OR(N787="",O787=""),"",IF(N787&lt;=O787,"Yes","No"))</f>
        <v/>
      </c>
      <c r="Q787" s="0" t="str">
        <f aca="false">IF(A787="","",MID(IF(NOT(EXACT(TRIM(Raw_Export!C787),D787))," · property","")&amp;IF(NOT(EXACT(TRIM(Raw_Export!E787),E787))," · category","")&amp;IF(NOT(EXACT(TRIM(Raw_Export!F787),F787))," · priority","")&amp;IF(NOT(EXACT(TRIM(Raw_Export!G787),G787))," · vendor","")&amp;IF(NOT(EXACT(TRIM(Raw_Export!H787),H787))," · status","")&amp;IF(ISTEXT(Raw_Export!J787)," · cost was text",""),4,200))</f>
        <v/>
      </c>
      <c r="R787" s="0" t="str">
        <f aca="false">IF(A787="","",IF(OR(LEN(Q787)&gt;0,K787&lt;&gt;"",L787&lt;&gt;""),1,0))</f>
        <v/>
      </c>
    </row>
    <row r="788" customFormat="false" ht="15" hidden="false" customHeight="false" outlineLevel="0" collapsed="false">
      <c r="A788" s="0" t="str">
        <f aca="false">IF(Raw_Export!A788="","",Raw_Export!A788)</f>
        <v/>
      </c>
      <c r="B788" s="35" t="str">
        <f aca="false">IF(A788="","",Raw_Export!B788)</f>
        <v/>
      </c>
      <c r="C788" s="36" t="str">
        <f aca="false">IF(A788="","",DATE(YEAR(B788),MONTH(B788),1))</f>
        <v/>
      </c>
      <c r="D788" s="0" t="str">
        <f aca="false">IF(A788="","",IFERROR(INDEX(Cleanup_Rules!$B$6:$B$60,MATCH(TRIM(LOWER(Raw_Export!C788)),Cleanup_Rules!$A$6:$A$60,0)),"UNMAPPED"))</f>
        <v/>
      </c>
      <c r="E788" s="0" t="str">
        <f aca="false">IF(A788="","",IFERROR(INDEX(Cleanup_Rules!$E$6:$E$60,MATCH(TRIM(LOWER(Raw_Export!E788)),Cleanup_Rules!$D$6:$D$60,0)),"UNMAPPED"))</f>
        <v/>
      </c>
      <c r="F788" s="0" t="str">
        <f aca="false">IF(A788="","",IFERROR(INDEX(Cleanup_Rules!$H$6:$H$60,MATCH(TRIM(LOWER(Raw_Export!F788)),Cleanup_Rules!$G$6:$G$60,0)),"UNMAPPED"))</f>
        <v/>
      </c>
      <c r="G788" s="0" t="str">
        <f aca="false">IF(A788="","",IFERROR(INDEX(Cleanup_Rules!$K$6:$K$60,MATCH(TRIM(LOWER(Raw_Export!G788)),Cleanup_Rules!$J$6:$J$60,0)),"UNMAPPED"))</f>
        <v/>
      </c>
      <c r="H788" s="0" t="str">
        <f aca="false">IF(A788="","",IFERROR(INDEX(Cleanup_Rules!$N$6:$N$60,MATCH(TRIM(LOWER(Raw_Export!H788)),Cleanup_Rules!$M$6:$M$60,0)),"UNMAPPED"))</f>
        <v/>
      </c>
      <c r="I788" s="35" t="str">
        <f aca="false">IF(OR(A788="",Raw_Export!I788=""),"",Raw_Export!I788)</f>
        <v/>
      </c>
      <c r="J788" s="37" t="str">
        <f aca="false">IF(A788="","",IF(Raw_Export!J788="",0,IF(ISNUMBER(Raw_Export!J788),Raw_Export!J788,VALUE(SUBSTITUTE(SUBSTITUTE(Raw_Export!J788,"$",""),",","")))))</f>
        <v/>
      </c>
      <c r="K788" s="0" t="str">
        <f aca="false">IF(A788="","",IF(COUNTIF($A$6:A788,A788)&gt;1,"Duplicate",""))</f>
        <v/>
      </c>
      <c r="L788" s="0" t="str">
        <f aca="false">IF(A788="","",IF(AND(H788="Completed",I788=""),"No completion date",IF(AND(I788&lt;&gt;"",I788&lt;B788),"Completed before created","")))</f>
        <v/>
      </c>
      <c r="M788" s="0" t="str">
        <f aca="false">IF(A788="","",IF(K788="Duplicate","No","Yes"))</f>
        <v/>
      </c>
      <c r="N788" s="0" t="str">
        <f aca="false">IF(OR(A788="",H788&lt;&gt;"Completed",L788&lt;&gt;""),"",I788-B788)</f>
        <v/>
      </c>
      <c r="O788" s="0" t="str">
        <f aca="false">IF(A788="","",IFERROR(INDEX(Cleanup_Rules!$Q$6:$Q$8,MATCH(F788,Cleanup_Rules!$P$6:$P$8,0)),""))</f>
        <v/>
      </c>
      <c r="P788" s="0" t="str">
        <f aca="false">IF(OR(N788="",O788=""),"",IF(N788&lt;=O788,"Yes","No"))</f>
        <v/>
      </c>
      <c r="Q788" s="0" t="str">
        <f aca="false">IF(A788="","",MID(IF(NOT(EXACT(TRIM(Raw_Export!C788),D788))," · property","")&amp;IF(NOT(EXACT(TRIM(Raw_Export!E788),E788))," · category","")&amp;IF(NOT(EXACT(TRIM(Raw_Export!F788),F788))," · priority","")&amp;IF(NOT(EXACT(TRIM(Raw_Export!G788),G788))," · vendor","")&amp;IF(NOT(EXACT(TRIM(Raw_Export!H788),H788))," · status","")&amp;IF(ISTEXT(Raw_Export!J788)," · cost was text",""),4,200))</f>
        <v/>
      </c>
      <c r="R788" s="0" t="str">
        <f aca="false">IF(A788="","",IF(OR(LEN(Q788)&gt;0,K788&lt;&gt;"",L788&lt;&gt;""),1,0))</f>
        <v/>
      </c>
    </row>
    <row r="789" customFormat="false" ht="15" hidden="false" customHeight="false" outlineLevel="0" collapsed="false">
      <c r="A789" s="0" t="str">
        <f aca="false">IF(Raw_Export!A789="","",Raw_Export!A789)</f>
        <v/>
      </c>
      <c r="B789" s="35" t="str">
        <f aca="false">IF(A789="","",Raw_Export!B789)</f>
        <v/>
      </c>
      <c r="C789" s="36" t="str">
        <f aca="false">IF(A789="","",DATE(YEAR(B789),MONTH(B789),1))</f>
        <v/>
      </c>
      <c r="D789" s="0" t="str">
        <f aca="false">IF(A789="","",IFERROR(INDEX(Cleanup_Rules!$B$6:$B$60,MATCH(TRIM(LOWER(Raw_Export!C789)),Cleanup_Rules!$A$6:$A$60,0)),"UNMAPPED"))</f>
        <v/>
      </c>
      <c r="E789" s="0" t="str">
        <f aca="false">IF(A789="","",IFERROR(INDEX(Cleanup_Rules!$E$6:$E$60,MATCH(TRIM(LOWER(Raw_Export!E789)),Cleanup_Rules!$D$6:$D$60,0)),"UNMAPPED"))</f>
        <v/>
      </c>
      <c r="F789" s="0" t="str">
        <f aca="false">IF(A789="","",IFERROR(INDEX(Cleanup_Rules!$H$6:$H$60,MATCH(TRIM(LOWER(Raw_Export!F789)),Cleanup_Rules!$G$6:$G$60,0)),"UNMAPPED"))</f>
        <v/>
      </c>
      <c r="G789" s="0" t="str">
        <f aca="false">IF(A789="","",IFERROR(INDEX(Cleanup_Rules!$K$6:$K$60,MATCH(TRIM(LOWER(Raw_Export!G789)),Cleanup_Rules!$J$6:$J$60,0)),"UNMAPPED"))</f>
        <v/>
      </c>
      <c r="H789" s="0" t="str">
        <f aca="false">IF(A789="","",IFERROR(INDEX(Cleanup_Rules!$N$6:$N$60,MATCH(TRIM(LOWER(Raw_Export!H789)),Cleanup_Rules!$M$6:$M$60,0)),"UNMAPPED"))</f>
        <v/>
      </c>
      <c r="I789" s="35" t="str">
        <f aca="false">IF(OR(A789="",Raw_Export!I789=""),"",Raw_Export!I789)</f>
        <v/>
      </c>
      <c r="J789" s="37" t="str">
        <f aca="false">IF(A789="","",IF(Raw_Export!J789="",0,IF(ISNUMBER(Raw_Export!J789),Raw_Export!J789,VALUE(SUBSTITUTE(SUBSTITUTE(Raw_Export!J789,"$",""),",","")))))</f>
        <v/>
      </c>
      <c r="K789" s="0" t="str">
        <f aca="false">IF(A789="","",IF(COUNTIF($A$6:A789,A789)&gt;1,"Duplicate",""))</f>
        <v/>
      </c>
      <c r="L789" s="0" t="str">
        <f aca="false">IF(A789="","",IF(AND(H789="Completed",I789=""),"No completion date",IF(AND(I789&lt;&gt;"",I789&lt;B789),"Completed before created","")))</f>
        <v/>
      </c>
      <c r="M789" s="0" t="str">
        <f aca="false">IF(A789="","",IF(K789="Duplicate","No","Yes"))</f>
        <v/>
      </c>
      <c r="N789" s="0" t="str">
        <f aca="false">IF(OR(A789="",H789&lt;&gt;"Completed",L789&lt;&gt;""),"",I789-B789)</f>
        <v/>
      </c>
      <c r="O789" s="0" t="str">
        <f aca="false">IF(A789="","",IFERROR(INDEX(Cleanup_Rules!$Q$6:$Q$8,MATCH(F789,Cleanup_Rules!$P$6:$P$8,0)),""))</f>
        <v/>
      </c>
      <c r="P789" s="0" t="str">
        <f aca="false">IF(OR(N789="",O789=""),"",IF(N789&lt;=O789,"Yes","No"))</f>
        <v/>
      </c>
      <c r="Q789" s="0" t="str">
        <f aca="false">IF(A789="","",MID(IF(NOT(EXACT(TRIM(Raw_Export!C789),D789))," · property","")&amp;IF(NOT(EXACT(TRIM(Raw_Export!E789),E789))," · category","")&amp;IF(NOT(EXACT(TRIM(Raw_Export!F789),F789))," · priority","")&amp;IF(NOT(EXACT(TRIM(Raw_Export!G789),G789))," · vendor","")&amp;IF(NOT(EXACT(TRIM(Raw_Export!H789),H789))," · status","")&amp;IF(ISTEXT(Raw_Export!J789)," · cost was text",""),4,200))</f>
        <v/>
      </c>
      <c r="R789" s="0" t="str">
        <f aca="false">IF(A789="","",IF(OR(LEN(Q789)&gt;0,K789&lt;&gt;"",L789&lt;&gt;""),1,0))</f>
        <v/>
      </c>
    </row>
    <row r="790" customFormat="false" ht="15" hidden="false" customHeight="false" outlineLevel="0" collapsed="false">
      <c r="A790" s="0" t="str">
        <f aca="false">IF(Raw_Export!A790="","",Raw_Export!A790)</f>
        <v/>
      </c>
      <c r="B790" s="35" t="str">
        <f aca="false">IF(A790="","",Raw_Export!B790)</f>
        <v/>
      </c>
      <c r="C790" s="36" t="str">
        <f aca="false">IF(A790="","",DATE(YEAR(B790),MONTH(B790),1))</f>
        <v/>
      </c>
      <c r="D790" s="0" t="str">
        <f aca="false">IF(A790="","",IFERROR(INDEX(Cleanup_Rules!$B$6:$B$60,MATCH(TRIM(LOWER(Raw_Export!C790)),Cleanup_Rules!$A$6:$A$60,0)),"UNMAPPED"))</f>
        <v/>
      </c>
      <c r="E790" s="0" t="str">
        <f aca="false">IF(A790="","",IFERROR(INDEX(Cleanup_Rules!$E$6:$E$60,MATCH(TRIM(LOWER(Raw_Export!E790)),Cleanup_Rules!$D$6:$D$60,0)),"UNMAPPED"))</f>
        <v/>
      </c>
      <c r="F790" s="0" t="str">
        <f aca="false">IF(A790="","",IFERROR(INDEX(Cleanup_Rules!$H$6:$H$60,MATCH(TRIM(LOWER(Raw_Export!F790)),Cleanup_Rules!$G$6:$G$60,0)),"UNMAPPED"))</f>
        <v/>
      </c>
      <c r="G790" s="0" t="str">
        <f aca="false">IF(A790="","",IFERROR(INDEX(Cleanup_Rules!$K$6:$K$60,MATCH(TRIM(LOWER(Raw_Export!G790)),Cleanup_Rules!$J$6:$J$60,0)),"UNMAPPED"))</f>
        <v/>
      </c>
      <c r="H790" s="0" t="str">
        <f aca="false">IF(A790="","",IFERROR(INDEX(Cleanup_Rules!$N$6:$N$60,MATCH(TRIM(LOWER(Raw_Export!H790)),Cleanup_Rules!$M$6:$M$60,0)),"UNMAPPED"))</f>
        <v/>
      </c>
      <c r="I790" s="35" t="str">
        <f aca="false">IF(OR(A790="",Raw_Export!I790=""),"",Raw_Export!I790)</f>
        <v/>
      </c>
      <c r="J790" s="37" t="str">
        <f aca="false">IF(A790="","",IF(Raw_Export!J790="",0,IF(ISNUMBER(Raw_Export!J790),Raw_Export!J790,VALUE(SUBSTITUTE(SUBSTITUTE(Raw_Export!J790,"$",""),",","")))))</f>
        <v/>
      </c>
      <c r="K790" s="0" t="str">
        <f aca="false">IF(A790="","",IF(COUNTIF($A$6:A790,A790)&gt;1,"Duplicate",""))</f>
        <v/>
      </c>
      <c r="L790" s="0" t="str">
        <f aca="false">IF(A790="","",IF(AND(H790="Completed",I790=""),"No completion date",IF(AND(I790&lt;&gt;"",I790&lt;B790),"Completed before created","")))</f>
        <v/>
      </c>
      <c r="M790" s="0" t="str">
        <f aca="false">IF(A790="","",IF(K790="Duplicate","No","Yes"))</f>
        <v/>
      </c>
      <c r="N790" s="0" t="str">
        <f aca="false">IF(OR(A790="",H790&lt;&gt;"Completed",L790&lt;&gt;""),"",I790-B790)</f>
        <v/>
      </c>
      <c r="O790" s="0" t="str">
        <f aca="false">IF(A790="","",IFERROR(INDEX(Cleanup_Rules!$Q$6:$Q$8,MATCH(F790,Cleanup_Rules!$P$6:$P$8,0)),""))</f>
        <v/>
      </c>
      <c r="P790" s="0" t="str">
        <f aca="false">IF(OR(N790="",O790=""),"",IF(N790&lt;=O790,"Yes","No"))</f>
        <v/>
      </c>
      <c r="Q790" s="0" t="str">
        <f aca="false">IF(A790="","",MID(IF(NOT(EXACT(TRIM(Raw_Export!C790),D790))," · property","")&amp;IF(NOT(EXACT(TRIM(Raw_Export!E790),E790))," · category","")&amp;IF(NOT(EXACT(TRIM(Raw_Export!F790),F790))," · priority","")&amp;IF(NOT(EXACT(TRIM(Raw_Export!G790),G790))," · vendor","")&amp;IF(NOT(EXACT(TRIM(Raw_Export!H790),H790))," · status","")&amp;IF(ISTEXT(Raw_Export!J790)," · cost was text",""),4,200))</f>
        <v/>
      </c>
      <c r="R790" s="0" t="str">
        <f aca="false">IF(A790="","",IF(OR(LEN(Q790)&gt;0,K790&lt;&gt;"",L790&lt;&gt;""),1,0))</f>
        <v/>
      </c>
    </row>
    <row r="791" customFormat="false" ht="15" hidden="false" customHeight="false" outlineLevel="0" collapsed="false">
      <c r="A791" s="0" t="str">
        <f aca="false">IF(Raw_Export!A791="","",Raw_Export!A791)</f>
        <v/>
      </c>
      <c r="B791" s="35" t="str">
        <f aca="false">IF(A791="","",Raw_Export!B791)</f>
        <v/>
      </c>
      <c r="C791" s="36" t="str">
        <f aca="false">IF(A791="","",DATE(YEAR(B791),MONTH(B791),1))</f>
        <v/>
      </c>
      <c r="D791" s="0" t="str">
        <f aca="false">IF(A791="","",IFERROR(INDEX(Cleanup_Rules!$B$6:$B$60,MATCH(TRIM(LOWER(Raw_Export!C791)),Cleanup_Rules!$A$6:$A$60,0)),"UNMAPPED"))</f>
        <v/>
      </c>
      <c r="E791" s="0" t="str">
        <f aca="false">IF(A791="","",IFERROR(INDEX(Cleanup_Rules!$E$6:$E$60,MATCH(TRIM(LOWER(Raw_Export!E791)),Cleanup_Rules!$D$6:$D$60,0)),"UNMAPPED"))</f>
        <v/>
      </c>
      <c r="F791" s="0" t="str">
        <f aca="false">IF(A791="","",IFERROR(INDEX(Cleanup_Rules!$H$6:$H$60,MATCH(TRIM(LOWER(Raw_Export!F791)),Cleanup_Rules!$G$6:$G$60,0)),"UNMAPPED"))</f>
        <v/>
      </c>
      <c r="G791" s="0" t="str">
        <f aca="false">IF(A791="","",IFERROR(INDEX(Cleanup_Rules!$K$6:$K$60,MATCH(TRIM(LOWER(Raw_Export!G791)),Cleanup_Rules!$J$6:$J$60,0)),"UNMAPPED"))</f>
        <v/>
      </c>
      <c r="H791" s="0" t="str">
        <f aca="false">IF(A791="","",IFERROR(INDEX(Cleanup_Rules!$N$6:$N$60,MATCH(TRIM(LOWER(Raw_Export!H791)),Cleanup_Rules!$M$6:$M$60,0)),"UNMAPPED"))</f>
        <v/>
      </c>
      <c r="I791" s="35" t="str">
        <f aca="false">IF(OR(A791="",Raw_Export!I791=""),"",Raw_Export!I791)</f>
        <v/>
      </c>
      <c r="J791" s="37" t="str">
        <f aca="false">IF(A791="","",IF(Raw_Export!J791="",0,IF(ISNUMBER(Raw_Export!J791),Raw_Export!J791,VALUE(SUBSTITUTE(SUBSTITUTE(Raw_Export!J791,"$",""),",","")))))</f>
        <v/>
      </c>
      <c r="K791" s="0" t="str">
        <f aca="false">IF(A791="","",IF(COUNTIF($A$6:A791,A791)&gt;1,"Duplicate",""))</f>
        <v/>
      </c>
      <c r="L791" s="0" t="str">
        <f aca="false">IF(A791="","",IF(AND(H791="Completed",I791=""),"No completion date",IF(AND(I791&lt;&gt;"",I791&lt;B791),"Completed before created","")))</f>
        <v/>
      </c>
      <c r="M791" s="0" t="str">
        <f aca="false">IF(A791="","",IF(K791="Duplicate","No","Yes"))</f>
        <v/>
      </c>
      <c r="N791" s="0" t="str">
        <f aca="false">IF(OR(A791="",H791&lt;&gt;"Completed",L791&lt;&gt;""),"",I791-B791)</f>
        <v/>
      </c>
      <c r="O791" s="0" t="str">
        <f aca="false">IF(A791="","",IFERROR(INDEX(Cleanup_Rules!$Q$6:$Q$8,MATCH(F791,Cleanup_Rules!$P$6:$P$8,0)),""))</f>
        <v/>
      </c>
      <c r="P791" s="0" t="str">
        <f aca="false">IF(OR(N791="",O791=""),"",IF(N791&lt;=O791,"Yes","No"))</f>
        <v/>
      </c>
      <c r="Q791" s="0" t="str">
        <f aca="false">IF(A791="","",MID(IF(NOT(EXACT(TRIM(Raw_Export!C791),D791))," · property","")&amp;IF(NOT(EXACT(TRIM(Raw_Export!E791),E791))," · category","")&amp;IF(NOT(EXACT(TRIM(Raw_Export!F791),F791))," · priority","")&amp;IF(NOT(EXACT(TRIM(Raw_Export!G791),G791))," · vendor","")&amp;IF(NOT(EXACT(TRIM(Raw_Export!H791),H791))," · status","")&amp;IF(ISTEXT(Raw_Export!J791)," · cost was text",""),4,200))</f>
        <v/>
      </c>
      <c r="R791" s="0" t="str">
        <f aca="false">IF(A791="","",IF(OR(LEN(Q791)&gt;0,K791&lt;&gt;"",L791&lt;&gt;""),1,0))</f>
        <v/>
      </c>
    </row>
    <row r="792" customFormat="false" ht="15" hidden="false" customHeight="false" outlineLevel="0" collapsed="false">
      <c r="A792" s="0" t="str">
        <f aca="false">IF(Raw_Export!A792="","",Raw_Export!A792)</f>
        <v/>
      </c>
      <c r="B792" s="35" t="str">
        <f aca="false">IF(A792="","",Raw_Export!B792)</f>
        <v/>
      </c>
      <c r="C792" s="36" t="str">
        <f aca="false">IF(A792="","",DATE(YEAR(B792),MONTH(B792),1))</f>
        <v/>
      </c>
      <c r="D792" s="0" t="str">
        <f aca="false">IF(A792="","",IFERROR(INDEX(Cleanup_Rules!$B$6:$B$60,MATCH(TRIM(LOWER(Raw_Export!C792)),Cleanup_Rules!$A$6:$A$60,0)),"UNMAPPED"))</f>
        <v/>
      </c>
      <c r="E792" s="0" t="str">
        <f aca="false">IF(A792="","",IFERROR(INDEX(Cleanup_Rules!$E$6:$E$60,MATCH(TRIM(LOWER(Raw_Export!E792)),Cleanup_Rules!$D$6:$D$60,0)),"UNMAPPED"))</f>
        <v/>
      </c>
      <c r="F792" s="0" t="str">
        <f aca="false">IF(A792="","",IFERROR(INDEX(Cleanup_Rules!$H$6:$H$60,MATCH(TRIM(LOWER(Raw_Export!F792)),Cleanup_Rules!$G$6:$G$60,0)),"UNMAPPED"))</f>
        <v/>
      </c>
      <c r="G792" s="0" t="str">
        <f aca="false">IF(A792="","",IFERROR(INDEX(Cleanup_Rules!$K$6:$K$60,MATCH(TRIM(LOWER(Raw_Export!G792)),Cleanup_Rules!$J$6:$J$60,0)),"UNMAPPED"))</f>
        <v/>
      </c>
      <c r="H792" s="0" t="str">
        <f aca="false">IF(A792="","",IFERROR(INDEX(Cleanup_Rules!$N$6:$N$60,MATCH(TRIM(LOWER(Raw_Export!H792)),Cleanup_Rules!$M$6:$M$60,0)),"UNMAPPED"))</f>
        <v/>
      </c>
      <c r="I792" s="35" t="str">
        <f aca="false">IF(OR(A792="",Raw_Export!I792=""),"",Raw_Export!I792)</f>
        <v/>
      </c>
      <c r="J792" s="37" t="str">
        <f aca="false">IF(A792="","",IF(Raw_Export!J792="",0,IF(ISNUMBER(Raw_Export!J792),Raw_Export!J792,VALUE(SUBSTITUTE(SUBSTITUTE(Raw_Export!J792,"$",""),",","")))))</f>
        <v/>
      </c>
      <c r="K792" s="0" t="str">
        <f aca="false">IF(A792="","",IF(COUNTIF($A$6:A792,A792)&gt;1,"Duplicate",""))</f>
        <v/>
      </c>
      <c r="L792" s="0" t="str">
        <f aca="false">IF(A792="","",IF(AND(H792="Completed",I792=""),"No completion date",IF(AND(I792&lt;&gt;"",I792&lt;B792),"Completed before created","")))</f>
        <v/>
      </c>
      <c r="M792" s="0" t="str">
        <f aca="false">IF(A792="","",IF(K792="Duplicate","No","Yes"))</f>
        <v/>
      </c>
      <c r="N792" s="0" t="str">
        <f aca="false">IF(OR(A792="",H792&lt;&gt;"Completed",L792&lt;&gt;""),"",I792-B792)</f>
        <v/>
      </c>
      <c r="O792" s="0" t="str">
        <f aca="false">IF(A792="","",IFERROR(INDEX(Cleanup_Rules!$Q$6:$Q$8,MATCH(F792,Cleanup_Rules!$P$6:$P$8,0)),""))</f>
        <v/>
      </c>
      <c r="P792" s="0" t="str">
        <f aca="false">IF(OR(N792="",O792=""),"",IF(N792&lt;=O792,"Yes","No"))</f>
        <v/>
      </c>
      <c r="Q792" s="0" t="str">
        <f aca="false">IF(A792="","",MID(IF(NOT(EXACT(TRIM(Raw_Export!C792),D792))," · property","")&amp;IF(NOT(EXACT(TRIM(Raw_Export!E792),E792))," · category","")&amp;IF(NOT(EXACT(TRIM(Raw_Export!F792),F792))," · priority","")&amp;IF(NOT(EXACT(TRIM(Raw_Export!G792),G792))," · vendor","")&amp;IF(NOT(EXACT(TRIM(Raw_Export!H792),H792))," · status","")&amp;IF(ISTEXT(Raw_Export!J792)," · cost was text",""),4,200))</f>
        <v/>
      </c>
      <c r="R792" s="0" t="str">
        <f aca="false">IF(A792="","",IF(OR(LEN(Q792)&gt;0,K792&lt;&gt;"",L792&lt;&gt;""),1,0))</f>
        <v/>
      </c>
    </row>
    <row r="793" customFormat="false" ht="15" hidden="false" customHeight="false" outlineLevel="0" collapsed="false">
      <c r="A793" s="0" t="str">
        <f aca="false">IF(Raw_Export!A793="","",Raw_Export!A793)</f>
        <v/>
      </c>
      <c r="B793" s="35" t="str">
        <f aca="false">IF(A793="","",Raw_Export!B793)</f>
        <v/>
      </c>
      <c r="C793" s="36" t="str">
        <f aca="false">IF(A793="","",DATE(YEAR(B793),MONTH(B793),1))</f>
        <v/>
      </c>
      <c r="D793" s="0" t="str">
        <f aca="false">IF(A793="","",IFERROR(INDEX(Cleanup_Rules!$B$6:$B$60,MATCH(TRIM(LOWER(Raw_Export!C793)),Cleanup_Rules!$A$6:$A$60,0)),"UNMAPPED"))</f>
        <v/>
      </c>
      <c r="E793" s="0" t="str">
        <f aca="false">IF(A793="","",IFERROR(INDEX(Cleanup_Rules!$E$6:$E$60,MATCH(TRIM(LOWER(Raw_Export!E793)),Cleanup_Rules!$D$6:$D$60,0)),"UNMAPPED"))</f>
        <v/>
      </c>
      <c r="F793" s="0" t="str">
        <f aca="false">IF(A793="","",IFERROR(INDEX(Cleanup_Rules!$H$6:$H$60,MATCH(TRIM(LOWER(Raw_Export!F793)),Cleanup_Rules!$G$6:$G$60,0)),"UNMAPPED"))</f>
        <v/>
      </c>
      <c r="G793" s="0" t="str">
        <f aca="false">IF(A793="","",IFERROR(INDEX(Cleanup_Rules!$K$6:$K$60,MATCH(TRIM(LOWER(Raw_Export!G793)),Cleanup_Rules!$J$6:$J$60,0)),"UNMAPPED"))</f>
        <v/>
      </c>
      <c r="H793" s="0" t="str">
        <f aca="false">IF(A793="","",IFERROR(INDEX(Cleanup_Rules!$N$6:$N$60,MATCH(TRIM(LOWER(Raw_Export!H793)),Cleanup_Rules!$M$6:$M$60,0)),"UNMAPPED"))</f>
        <v/>
      </c>
      <c r="I793" s="35" t="str">
        <f aca="false">IF(OR(A793="",Raw_Export!I793=""),"",Raw_Export!I793)</f>
        <v/>
      </c>
      <c r="J793" s="37" t="str">
        <f aca="false">IF(A793="","",IF(Raw_Export!J793="",0,IF(ISNUMBER(Raw_Export!J793),Raw_Export!J793,VALUE(SUBSTITUTE(SUBSTITUTE(Raw_Export!J793,"$",""),",","")))))</f>
        <v/>
      </c>
      <c r="K793" s="0" t="str">
        <f aca="false">IF(A793="","",IF(COUNTIF($A$6:A793,A793)&gt;1,"Duplicate",""))</f>
        <v/>
      </c>
      <c r="L793" s="0" t="str">
        <f aca="false">IF(A793="","",IF(AND(H793="Completed",I793=""),"No completion date",IF(AND(I793&lt;&gt;"",I793&lt;B793),"Completed before created","")))</f>
        <v/>
      </c>
      <c r="M793" s="0" t="str">
        <f aca="false">IF(A793="","",IF(K793="Duplicate","No","Yes"))</f>
        <v/>
      </c>
      <c r="N793" s="0" t="str">
        <f aca="false">IF(OR(A793="",H793&lt;&gt;"Completed",L793&lt;&gt;""),"",I793-B793)</f>
        <v/>
      </c>
      <c r="O793" s="0" t="str">
        <f aca="false">IF(A793="","",IFERROR(INDEX(Cleanup_Rules!$Q$6:$Q$8,MATCH(F793,Cleanup_Rules!$P$6:$P$8,0)),""))</f>
        <v/>
      </c>
      <c r="P793" s="0" t="str">
        <f aca="false">IF(OR(N793="",O793=""),"",IF(N793&lt;=O793,"Yes","No"))</f>
        <v/>
      </c>
      <c r="Q793" s="0" t="str">
        <f aca="false">IF(A793="","",MID(IF(NOT(EXACT(TRIM(Raw_Export!C793),D793))," · property","")&amp;IF(NOT(EXACT(TRIM(Raw_Export!E793),E793))," · category","")&amp;IF(NOT(EXACT(TRIM(Raw_Export!F793),F793))," · priority","")&amp;IF(NOT(EXACT(TRIM(Raw_Export!G793),G793))," · vendor","")&amp;IF(NOT(EXACT(TRIM(Raw_Export!H793),H793))," · status","")&amp;IF(ISTEXT(Raw_Export!J793)," · cost was text",""),4,200))</f>
        <v/>
      </c>
      <c r="R793" s="0" t="str">
        <f aca="false">IF(A793="","",IF(OR(LEN(Q793)&gt;0,K793&lt;&gt;"",L793&lt;&gt;""),1,0))</f>
        <v/>
      </c>
    </row>
    <row r="794" customFormat="false" ht="15" hidden="false" customHeight="false" outlineLevel="0" collapsed="false">
      <c r="A794" s="0" t="str">
        <f aca="false">IF(Raw_Export!A794="","",Raw_Export!A794)</f>
        <v/>
      </c>
      <c r="B794" s="35" t="str">
        <f aca="false">IF(A794="","",Raw_Export!B794)</f>
        <v/>
      </c>
      <c r="C794" s="36" t="str">
        <f aca="false">IF(A794="","",DATE(YEAR(B794),MONTH(B794),1))</f>
        <v/>
      </c>
      <c r="D794" s="0" t="str">
        <f aca="false">IF(A794="","",IFERROR(INDEX(Cleanup_Rules!$B$6:$B$60,MATCH(TRIM(LOWER(Raw_Export!C794)),Cleanup_Rules!$A$6:$A$60,0)),"UNMAPPED"))</f>
        <v/>
      </c>
      <c r="E794" s="0" t="str">
        <f aca="false">IF(A794="","",IFERROR(INDEX(Cleanup_Rules!$E$6:$E$60,MATCH(TRIM(LOWER(Raw_Export!E794)),Cleanup_Rules!$D$6:$D$60,0)),"UNMAPPED"))</f>
        <v/>
      </c>
      <c r="F794" s="0" t="str">
        <f aca="false">IF(A794="","",IFERROR(INDEX(Cleanup_Rules!$H$6:$H$60,MATCH(TRIM(LOWER(Raw_Export!F794)),Cleanup_Rules!$G$6:$G$60,0)),"UNMAPPED"))</f>
        <v/>
      </c>
      <c r="G794" s="0" t="str">
        <f aca="false">IF(A794="","",IFERROR(INDEX(Cleanup_Rules!$K$6:$K$60,MATCH(TRIM(LOWER(Raw_Export!G794)),Cleanup_Rules!$J$6:$J$60,0)),"UNMAPPED"))</f>
        <v/>
      </c>
      <c r="H794" s="0" t="str">
        <f aca="false">IF(A794="","",IFERROR(INDEX(Cleanup_Rules!$N$6:$N$60,MATCH(TRIM(LOWER(Raw_Export!H794)),Cleanup_Rules!$M$6:$M$60,0)),"UNMAPPED"))</f>
        <v/>
      </c>
      <c r="I794" s="35" t="str">
        <f aca="false">IF(OR(A794="",Raw_Export!I794=""),"",Raw_Export!I794)</f>
        <v/>
      </c>
      <c r="J794" s="37" t="str">
        <f aca="false">IF(A794="","",IF(Raw_Export!J794="",0,IF(ISNUMBER(Raw_Export!J794),Raw_Export!J794,VALUE(SUBSTITUTE(SUBSTITUTE(Raw_Export!J794,"$",""),",","")))))</f>
        <v/>
      </c>
      <c r="K794" s="0" t="str">
        <f aca="false">IF(A794="","",IF(COUNTIF($A$6:A794,A794)&gt;1,"Duplicate",""))</f>
        <v/>
      </c>
      <c r="L794" s="0" t="str">
        <f aca="false">IF(A794="","",IF(AND(H794="Completed",I794=""),"No completion date",IF(AND(I794&lt;&gt;"",I794&lt;B794),"Completed before created","")))</f>
        <v/>
      </c>
      <c r="M794" s="0" t="str">
        <f aca="false">IF(A794="","",IF(K794="Duplicate","No","Yes"))</f>
        <v/>
      </c>
      <c r="N794" s="0" t="str">
        <f aca="false">IF(OR(A794="",H794&lt;&gt;"Completed",L794&lt;&gt;""),"",I794-B794)</f>
        <v/>
      </c>
      <c r="O794" s="0" t="str">
        <f aca="false">IF(A794="","",IFERROR(INDEX(Cleanup_Rules!$Q$6:$Q$8,MATCH(F794,Cleanup_Rules!$P$6:$P$8,0)),""))</f>
        <v/>
      </c>
      <c r="P794" s="0" t="str">
        <f aca="false">IF(OR(N794="",O794=""),"",IF(N794&lt;=O794,"Yes","No"))</f>
        <v/>
      </c>
      <c r="Q794" s="0" t="str">
        <f aca="false">IF(A794="","",MID(IF(NOT(EXACT(TRIM(Raw_Export!C794),D794))," · property","")&amp;IF(NOT(EXACT(TRIM(Raw_Export!E794),E794))," · category","")&amp;IF(NOT(EXACT(TRIM(Raw_Export!F794),F794))," · priority","")&amp;IF(NOT(EXACT(TRIM(Raw_Export!G794),G794))," · vendor","")&amp;IF(NOT(EXACT(TRIM(Raw_Export!H794),H794))," · status","")&amp;IF(ISTEXT(Raw_Export!J794)," · cost was text",""),4,200))</f>
        <v/>
      </c>
      <c r="R794" s="0" t="str">
        <f aca="false">IF(A794="","",IF(OR(LEN(Q794)&gt;0,K794&lt;&gt;"",L794&lt;&gt;""),1,0))</f>
        <v/>
      </c>
    </row>
    <row r="795" customFormat="false" ht="15" hidden="false" customHeight="false" outlineLevel="0" collapsed="false">
      <c r="A795" s="0" t="str">
        <f aca="false">IF(Raw_Export!A795="","",Raw_Export!A795)</f>
        <v/>
      </c>
      <c r="B795" s="35" t="str">
        <f aca="false">IF(A795="","",Raw_Export!B795)</f>
        <v/>
      </c>
      <c r="C795" s="36" t="str">
        <f aca="false">IF(A795="","",DATE(YEAR(B795),MONTH(B795),1))</f>
        <v/>
      </c>
      <c r="D795" s="0" t="str">
        <f aca="false">IF(A795="","",IFERROR(INDEX(Cleanup_Rules!$B$6:$B$60,MATCH(TRIM(LOWER(Raw_Export!C795)),Cleanup_Rules!$A$6:$A$60,0)),"UNMAPPED"))</f>
        <v/>
      </c>
      <c r="E795" s="0" t="str">
        <f aca="false">IF(A795="","",IFERROR(INDEX(Cleanup_Rules!$E$6:$E$60,MATCH(TRIM(LOWER(Raw_Export!E795)),Cleanup_Rules!$D$6:$D$60,0)),"UNMAPPED"))</f>
        <v/>
      </c>
      <c r="F795" s="0" t="str">
        <f aca="false">IF(A795="","",IFERROR(INDEX(Cleanup_Rules!$H$6:$H$60,MATCH(TRIM(LOWER(Raw_Export!F795)),Cleanup_Rules!$G$6:$G$60,0)),"UNMAPPED"))</f>
        <v/>
      </c>
      <c r="G795" s="0" t="str">
        <f aca="false">IF(A795="","",IFERROR(INDEX(Cleanup_Rules!$K$6:$K$60,MATCH(TRIM(LOWER(Raw_Export!G795)),Cleanup_Rules!$J$6:$J$60,0)),"UNMAPPED"))</f>
        <v/>
      </c>
      <c r="H795" s="0" t="str">
        <f aca="false">IF(A795="","",IFERROR(INDEX(Cleanup_Rules!$N$6:$N$60,MATCH(TRIM(LOWER(Raw_Export!H795)),Cleanup_Rules!$M$6:$M$60,0)),"UNMAPPED"))</f>
        <v/>
      </c>
      <c r="I795" s="35" t="str">
        <f aca="false">IF(OR(A795="",Raw_Export!I795=""),"",Raw_Export!I795)</f>
        <v/>
      </c>
      <c r="J795" s="37" t="str">
        <f aca="false">IF(A795="","",IF(Raw_Export!J795="",0,IF(ISNUMBER(Raw_Export!J795),Raw_Export!J795,VALUE(SUBSTITUTE(SUBSTITUTE(Raw_Export!J795,"$",""),",","")))))</f>
        <v/>
      </c>
      <c r="K795" s="0" t="str">
        <f aca="false">IF(A795="","",IF(COUNTIF($A$6:A795,A795)&gt;1,"Duplicate",""))</f>
        <v/>
      </c>
      <c r="L795" s="0" t="str">
        <f aca="false">IF(A795="","",IF(AND(H795="Completed",I795=""),"No completion date",IF(AND(I795&lt;&gt;"",I795&lt;B795),"Completed before created","")))</f>
        <v/>
      </c>
      <c r="M795" s="0" t="str">
        <f aca="false">IF(A795="","",IF(K795="Duplicate","No","Yes"))</f>
        <v/>
      </c>
      <c r="N795" s="0" t="str">
        <f aca="false">IF(OR(A795="",H795&lt;&gt;"Completed",L795&lt;&gt;""),"",I795-B795)</f>
        <v/>
      </c>
      <c r="O795" s="0" t="str">
        <f aca="false">IF(A795="","",IFERROR(INDEX(Cleanup_Rules!$Q$6:$Q$8,MATCH(F795,Cleanup_Rules!$P$6:$P$8,0)),""))</f>
        <v/>
      </c>
      <c r="P795" s="0" t="str">
        <f aca="false">IF(OR(N795="",O795=""),"",IF(N795&lt;=O795,"Yes","No"))</f>
        <v/>
      </c>
      <c r="Q795" s="0" t="str">
        <f aca="false">IF(A795="","",MID(IF(NOT(EXACT(TRIM(Raw_Export!C795),D795))," · property","")&amp;IF(NOT(EXACT(TRIM(Raw_Export!E795),E795))," · category","")&amp;IF(NOT(EXACT(TRIM(Raw_Export!F795),F795))," · priority","")&amp;IF(NOT(EXACT(TRIM(Raw_Export!G795),G795))," · vendor","")&amp;IF(NOT(EXACT(TRIM(Raw_Export!H795),H795))," · status","")&amp;IF(ISTEXT(Raw_Export!J795)," · cost was text",""),4,200))</f>
        <v/>
      </c>
      <c r="R795" s="0" t="str">
        <f aca="false">IF(A795="","",IF(OR(LEN(Q795)&gt;0,K795&lt;&gt;"",L795&lt;&gt;""),1,0))</f>
        <v/>
      </c>
    </row>
    <row r="796" customFormat="false" ht="15" hidden="false" customHeight="false" outlineLevel="0" collapsed="false">
      <c r="A796" s="0" t="str">
        <f aca="false">IF(Raw_Export!A796="","",Raw_Export!A796)</f>
        <v/>
      </c>
      <c r="B796" s="35" t="str">
        <f aca="false">IF(A796="","",Raw_Export!B796)</f>
        <v/>
      </c>
      <c r="C796" s="36" t="str">
        <f aca="false">IF(A796="","",DATE(YEAR(B796),MONTH(B796),1))</f>
        <v/>
      </c>
      <c r="D796" s="0" t="str">
        <f aca="false">IF(A796="","",IFERROR(INDEX(Cleanup_Rules!$B$6:$B$60,MATCH(TRIM(LOWER(Raw_Export!C796)),Cleanup_Rules!$A$6:$A$60,0)),"UNMAPPED"))</f>
        <v/>
      </c>
      <c r="E796" s="0" t="str">
        <f aca="false">IF(A796="","",IFERROR(INDEX(Cleanup_Rules!$E$6:$E$60,MATCH(TRIM(LOWER(Raw_Export!E796)),Cleanup_Rules!$D$6:$D$60,0)),"UNMAPPED"))</f>
        <v/>
      </c>
      <c r="F796" s="0" t="str">
        <f aca="false">IF(A796="","",IFERROR(INDEX(Cleanup_Rules!$H$6:$H$60,MATCH(TRIM(LOWER(Raw_Export!F796)),Cleanup_Rules!$G$6:$G$60,0)),"UNMAPPED"))</f>
        <v/>
      </c>
      <c r="G796" s="0" t="str">
        <f aca="false">IF(A796="","",IFERROR(INDEX(Cleanup_Rules!$K$6:$K$60,MATCH(TRIM(LOWER(Raw_Export!G796)),Cleanup_Rules!$J$6:$J$60,0)),"UNMAPPED"))</f>
        <v/>
      </c>
      <c r="H796" s="0" t="str">
        <f aca="false">IF(A796="","",IFERROR(INDEX(Cleanup_Rules!$N$6:$N$60,MATCH(TRIM(LOWER(Raw_Export!H796)),Cleanup_Rules!$M$6:$M$60,0)),"UNMAPPED"))</f>
        <v/>
      </c>
      <c r="I796" s="35" t="str">
        <f aca="false">IF(OR(A796="",Raw_Export!I796=""),"",Raw_Export!I796)</f>
        <v/>
      </c>
      <c r="J796" s="37" t="str">
        <f aca="false">IF(A796="","",IF(Raw_Export!J796="",0,IF(ISNUMBER(Raw_Export!J796),Raw_Export!J796,VALUE(SUBSTITUTE(SUBSTITUTE(Raw_Export!J796,"$",""),",","")))))</f>
        <v/>
      </c>
      <c r="K796" s="0" t="str">
        <f aca="false">IF(A796="","",IF(COUNTIF($A$6:A796,A796)&gt;1,"Duplicate",""))</f>
        <v/>
      </c>
      <c r="L796" s="0" t="str">
        <f aca="false">IF(A796="","",IF(AND(H796="Completed",I796=""),"No completion date",IF(AND(I796&lt;&gt;"",I796&lt;B796),"Completed before created","")))</f>
        <v/>
      </c>
      <c r="M796" s="0" t="str">
        <f aca="false">IF(A796="","",IF(K796="Duplicate","No","Yes"))</f>
        <v/>
      </c>
      <c r="N796" s="0" t="str">
        <f aca="false">IF(OR(A796="",H796&lt;&gt;"Completed",L796&lt;&gt;""),"",I796-B796)</f>
        <v/>
      </c>
      <c r="O796" s="0" t="str">
        <f aca="false">IF(A796="","",IFERROR(INDEX(Cleanup_Rules!$Q$6:$Q$8,MATCH(F796,Cleanup_Rules!$P$6:$P$8,0)),""))</f>
        <v/>
      </c>
      <c r="P796" s="0" t="str">
        <f aca="false">IF(OR(N796="",O796=""),"",IF(N796&lt;=O796,"Yes","No"))</f>
        <v/>
      </c>
      <c r="Q796" s="0" t="str">
        <f aca="false">IF(A796="","",MID(IF(NOT(EXACT(TRIM(Raw_Export!C796),D796))," · property","")&amp;IF(NOT(EXACT(TRIM(Raw_Export!E796),E796))," · category","")&amp;IF(NOT(EXACT(TRIM(Raw_Export!F796),F796))," · priority","")&amp;IF(NOT(EXACT(TRIM(Raw_Export!G796),G796))," · vendor","")&amp;IF(NOT(EXACT(TRIM(Raw_Export!H796),H796))," · status","")&amp;IF(ISTEXT(Raw_Export!J796)," · cost was text",""),4,200))</f>
        <v/>
      </c>
      <c r="R796" s="0" t="str">
        <f aca="false">IF(A796="","",IF(OR(LEN(Q796)&gt;0,K796&lt;&gt;"",L796&lt;&gt;""),1,0))</f>
        <v/>
      </c>
    </row>
    <row r="797" customFormat="false" ht="15" hidden="false" customHeight="false" outlineLevel="0" collapsed="false">
      <c r="A797" s="0" t="str">
        <f aca="false">IF(Raw_Export!A797="","",Raw_Export!A797)</f>
        <v/>
      </c>
      <c r="B797" s="35" t="str">
        <f aca="false">IF(A797="","",Raw_Export!B797)</f>
        <v/>
      </c>
      <c r="C797" s="36" t="str">
        <f aca="false">IF(A797="","",DATE(YEAR(B797),MONTH(B797),1))</f>
        <v/>
      </c>
      <c r="D797" s="0" t="str">
        <f aca="false">IF(A797="","",IFERROR(INDEX(Cleanup_Rules!$B$6:$B$60,MATCH(TRIM(LOWER(Raw_Export!C797)),Cleanup_Rules!$A$6:$A$60,0)),"UNMAPPED"))</f>
        <v/>
      </c>
      <c r="E797" s="0" t="str">
        <f aca="false">IF(A797="","",IFERROR(INDEX(Cleanup_Rules!$E$6:$E$60,MATCH(TRIM(LOWER(Raw_Export!E797)),Cleanup_Rules!$D$6:$D$60,0)),"UNMAPPED"))</f>
        <v/>
      </c>
      <c r="F797" s="0" t="str">
        <f aca="false">IF(A797="","",IFERROR(INDEX(Cleanup_Rules!$H$6:$H$60,MATCH(TRIM(LOWER(Raw_Export!F797)),Cleanup_Rules!$G$6:$G$60,0)),"UNMAPPED"))</f>
        <v/>
      </c>
      <c r="G797" s="0" t="str">
        <f aca="false">IF(A797="","",IFERROR(INDEX(Cleanup_Rules!$K$6:$K$60,MATCH(TRIM(LOWER(Raw_Export!G797)),Cleanup_Rules!$J$6:$J$60,0)),"UNMAPPED"))</f>
        <v/>
      </c>
      <c r="H797" s="0" t="str">
        <f aca="false">IF(A797="","",IFERROR(INDEX(Cleanup_Rules!$N$6:$N$60,MATCH(TRIM(LOWER(Raw_Export!H797)),Cleanup_Rules!$M$6:$M$60,0)),"UNMAPPED"))</f>
        <v/>
      </c>
      <c r="I797" s="35" t="str">
        <f aca="false">IF(OR(A797="",Raw_Export!I797=""),"",Raw_Export!I797)</f>
        <v/>
      </c>
      <c r="J797" s="37" t="str">
        <f aca="false">IF(A797="","",IF(Raw_Export!J797="",0,IF(ISNUMBER(Raw_Export!J797),Raw_Export!J797,VALUE(SUBSTITUTE(SUBSTITUTE(Raw_Export!J797,"$",""),",","")))))</f>
        <v/>
      </c>
      <c r="K797" s="0" t="str">
        <f aca="false">IF(A797="","",IF(COUNTIF($A$6:A797,A797)&gt;1,"Duplicate",""))</f>
        <v/>
      </c>
      <c r="L797" s="0" t="str">
        <f aca="false">IF(A797="","",IF(AND(H797="Completed",I797=""),"No completion date",IF(AND(I797&lt;&gt;"",I797&lt;B797),"Completed before created","")))</f>
        <v/>
      </c>
      <c r="M797" s="0" t="str">
        <f aca="false">IF(A797="","",IF(K797="Duplicate","No","Yes"))</f>
        <v/>
      </c>
      <c r="N797" s="0" t="str">
        <f aca="false">IF(OR(A797="",H797&lt;&gt;"Completed",L797&lt;&gt;""),"",I797-B797)</f>
        <v/>
      </c>
      <c r="O797" s="0" t="str">
        <f aca="false">IF(A797="","",IFERROR(INDEX(Cleanup_Rules!$Q$6:$Q$8,MATCH(F797,Cleanup_Rules!$P$6:$P$8,0)),""))</f>
        <v/>
      </c>
      <c r="P797" s="0" t="str">
        <f aca="false">IF(OR(N797="",O797=""),"",IF(N797&lt;=O797,"Yes","No"))</f>
        <v/>
      </c>
      <c r="Q797" s="0" t="str">
        <f aca="false">IF(A797="","",MID(IF(NOT(EXACT(TRIM(Raw_Export!C797),D797))," · property","")&amp;IF(NOT(EXACT(TRIM(Raw_Export!E797),E797))," · category","")&amp;IF(NOT(EXACT(TRIM(Raw_Export!F797),F797))," · priority","")&amp;IF(NOT(EXACT(TRIM(Raw_Export!G797),G797))," · vendor","")&amp;IF(NOT(EXACT(TRIM(Raw_Export!H797),H797))," · status","")&amp;IF(ISTEXT(Raw_Export!J797)," · cost was text",""),4,200))</f>
        <v/>
      </c>
      <c r="R797" s="0" t="str">
        <f aca="false">IF(A797="","",IF(OR(LEN(Q797)&gt;0,K797&lt;&gt;"",L797&lt;&gt;""),1,0))</f>
        <v/>
      </c>
    </row>
    <row r="798" customFormat="false" ht="15" hidden="false" customHeight="false" outlineLevel="0" collapsed="false">
      <c r="A798" s="0" t="str">
        <f aca="false">IF(Raw_Export!A798="","",Raw_Export!A798)</f>
        <v/>
      </c>
      <c r="B798" s="35" t="str">
        <f aca="false">IF(A798="","",Raw_Export!B798)</f>
        <v/>
      </c>
      <c r="C798" s="36" t="str">
        <f aca="false">IF(A798="","",DATE(YEAR(B798),MONTH(B798),1))</f>
        <v/>
      </c>
      <c r="D798" s="0" t="str">
        <f aca="false">IF(A798="","",IFERROR(INDEX(Cleanup_Rules!$B$6:$B$60,MATCH(TRIM(LOWER(Raw_Export!C798)),Cleanup_Rules!$A$6:$A$60,0)),"UNMAPPED"))</f>
        <v/>
      </c>
      <c r="E798" s="0" t="str">
        <f aca="false">IF(A798="","",IFERROR(INDEX(Cleanup_Rules!$E$6:$E$60,MATCH(TRIM(LOWER(Raw_Export!E798)),Cleanup_Rules!$D$6:$D$60,0)),"UNMAPPED"))</f>
        <v/>
      </c>
      <c r="F798" s="0" t="str">
        <f aca="false">IF(A798="","",IFERROR(INDEX(Cleanup_Rules!$H$6:$H$60,MATCH(TRIM(LOWER(Raw_Export!F798)),Cleanup_Rules!$G$6:$G$60,0)),"UNMAPPED"))</f>
        <v/>
      </c>
      <c r="G798" s="0" t="str">
        <f aca="false">IF(A798="","",IFERROR(INDEX(Cleanup_Rules!$K$6:$K$60,MATCH(TRIM(LOWER(Raw_Export!G798)),Cleanup_Rules!$J$6:$J$60,0)),"UNMAPPED"))</f>
        <v/>
      </c>
      <c r="H798" s="0" t="str">
        <f aca="false">IF(A798="","",IFERROR(INDEX(Cleanup_Rules!$N$6:$N$60,MATCH(TRIM(LOWER(Raw_Export!H798)),Cleanup_Rules!$M$6:$M$60,0)),"UNMAPPED"))</f>
        <v/>
      </c>
      <c r="I798" s="35" t="str">
        <f aca="false">IF(OR(A798="",Raw_Export!I798=""),"",Raw_Export!I798)</f>
        <v/>
      </c>
      <c r="J798" s="37" t="str">
        <f aca="false">IF(A798="","",IF(Raw_Export!J798="",0,IF(ISNUMBER(Raw_Export!J798),Raw_Export!J798,VALUE(SUBSTITUTE(SUBSTITUTE(Raw_Export!J798,"$",""),",","")))))</f>
        <v/>
      </c>
      <c r="K798" s="0" t="str">
        <f aca="false">IF(A798="","",IF(COUNTIF($A$6:A798,A798)&gt;1,"Duplicate",""))</f>
        <v/>
      </c>
      <c r="L798" s="0" t="str">
        <f aca="false">IF(A798="","",IF(AND(H798="Completed",I798=""),"No completion date",IF(AND(I798&lt;&gt;"",I798&lt;B798),"Completed before created","")))</f>
        <v/>
      </c>
      <c r="M798" s="0" t="str">
        <f aca="false">IF(A798="","",IF(K798="Duplicate","No","Yes"))</f>
        <v/>
      </c>
      <c r="N798" s="0" t="str">
        <f aca="false">IF(OR(A798="",H798&lt;&gt;"Completed",L798&lt;&gt;""),"",I798-B798)</f>
        <v/>
      </c>
      <c r="O798" s="0" t="str">
        <f aca="false">IF(A798="","",IFERROR(INDEX(Cleanup_Rules!$Q$6:$Q$8,MATCH(F798,Cleanup_Rules!$P$6:$P$8,0)),""))</f>
        <v/>
      </c>
      <c r="P798" s="0" t="str">
        <f aca="false">IF(OR(N798="",O798=""),"",IF(N798&lt;=O798,"Yes","No"))</f>
        <v/>
      </c>
      <c r="Q798" s="0" t="str">
        <f aca="false">IF(A798="","",MID(IF(NOT(EXACT(TRIM(Raw_Export!C798),D798))," · property","")&amp;IF(NOT(EXACT(TRIM(Raw_Export!E798),E798))," · category","")&amp;IF(NOT(EXACT(TRIM(Raw_Export!F798),F798))," · priority","")&amp;IF(NOT(EXACT(TRIM(Raw_Export!G798),G798))," · vendor","")&amp;IF(NOT(EXACT(TRIM(Raw_Export!H798),H798))," · status","")&amp;IF(ISTEXT(Raw_Export!J798)," · cost was text",""),4,200))</f>
        <v/>
      </c>
      <c r="R798" s="0" t="str">
        <f aca="false">IF(A798="","",IF(OR(LEN(Q798)&gt;0,K798&lt;&gt;"",L798&lt;&gt;""),1,0))</f>
        <v/>
      </c>
    </row>
    <row r="799" customFormat="false" ht="15" hidden="false" customHeight="false" outlineLevel="0" collapsed="false">
      <c r="A799" s="0" t="str">
        <f aca="false">IF(Raw_Export!A799="","",Raw_Export!A799)</f>
        <v/>
      </c>
      <c r="B799" s="35" t="str">
        <f aca="false">IF(A799="","",Raw_Export!B799)</f>
        <v/>
      </c>
      <c r="C799" s="36" t="str">
        <f aca="false">IF(A799="","",DATE(YEAR(B799),MONTH(B799),1))</f>
        <v/>
      </c>
      <c r="D799" s="0" t="str">
        <f aca="false">IF(A799="","",IFERROR(INDEX(Cleanup_Rules!$B$6:$B$60,MATCH(TRIM(LOWER(Raw_Export!C799)),Cleanup_Rules!$A$6:$A$60,0)),"UNMAPPED"))</f>
        <v/>
      </c>
      <c r="E799" s="0" t="str">
        <f aca="false">IF(A799="","",IFERROR(INDEX(Cleanup_Rules!$E$6:$E$60,MATCH(TRIM(LOWER(Raw_Export!E799)),Cleanup_Rules!$D$6:$D$60,0)),"UNMAPPED"))</f>
        <v/>
      </c>
      <c r="F799" s="0" t="str">
        <f aca="false">IF(A799="","",IFERROR(INDEX(Cleanup_Rules!$H$6:$H$60,MATCH(TRIM(LOWER(Raw_Export!F799)),Cleanup_Rules!$G$6:$G$60,0)),"UNMAPPED"))</f>
        <v/>
      </c>
      <c r="G799" s="0" t="str">
        <f aca="false">IF(A799="","",IFERROR(INDEX(Cleanup_Rules!$K$6:$K$60,MATCH(TRIM(LOWER(Raw_Export!G799)),Cleanup_Rules!$J$6:$J$60,0)),"UNMAPPED"))</f>
        <v/>
      </c>
      <c r="H799" s="0" t="str">
        <f aca="false">IF(A799="","",IFERROR(INDEX(Cleanup_Rules!$N$6:$N$60,MATCH(TRIM(LOWER(Raw_Export!H799)),Cleanup_Rules!$M$6:$M$60,0)),"UNMAPPED"))</f>
        <v/>
      </c>
      <c r="I799" s="35" t="str">
        <f aca="false">IF(OR(A799="",Raw_Export!I799=""),"",Raw_Export!I799)</f>
        <v/>
      </c>
      <c r="J799" s="37" t="str">
        <f aca="false">IF(A799="","",IF(Raw_Export!J799="",0,IF(ISNUMBER(Raw_Export!J799),Raw_Export!J799,VALUE(SUBSTITUTE(SUBSTITUTE(Raw_Export!J799,"$",""),",","")))))</f>
        <v/>
      </c>
      <c r="K799" s="0" t="str">
        <f aca="false">IF(A799="","",IF(COUNTIF($A$6:A799,A799)&gt;1,"Duplicate",""))</f>
        <v/>
      </c>
      <c r="L799" s="0" t="str">
        <f aca="false">IF(A799="","",IF(AND(H799="Completed",I799=""),"No completion date",IF(AND(I799&lt;&gt;"",I799&lt;B799),"Completed before created","")))</f>
        <v/>
      </c>
      <c r="M799" s="0" t="str">
        <f aca="false">IF(A799="","",IF(K799="Duplicate","No","Yes"))</f>
        <v/>
      </c>
      <c r="N799" s="0" t="str">
        <f aca="false">IF(OR(A799="",H799&lt;&gt;"Completed",L799&lt;&gt;""),"",I799-B799)</f>
        <v/>
      </c>
      <c r="O799" s="0" t="str">
        <f aca="false">IF(A799="","",IFERROR(INDEX(Cleanup_Rules!$Q$6:$Q$8,MATCH(F799,Cleanup_Rules!$P$6:$P$8,0)),""))</f>
        <v/>
      </c>
      <c r="P799" s="0" t="str">
        <f aca="false">IF(OR(N799="",O799=""),"",IF(N799&lt;=O799,"Yes","No"))</f>
        <v/>
      </c>
      <c r="Q799" s="0" t="str">
        <f aca="false">IF(A799="","",MID(IF(NOT(EXACT(TRIM(Raw_Export!C799),D799))," · property","")&amp;IF(NOT(EXACT(TRIM(Raw_Export!E799),E799))," · category","")&amp;IF(NOT(EXACT(TRIM(Raw_Export!F799),F799))," · priority","")&amp;IF(NOT(EXACT(TRIM(Raw_Export!G799),G799))," · vendor","")&amp;IF(NOT(EXACT(TRIM(Raw_Export!H799),H799))," · status","")&amp;IF(ISTEXT(Raw_Export!J799)," · cost was text",""),4,200))</f>
        <v/>
      </c>
      <c r="R799" s="0" t="str">
        <f aca="false">IF(A799="","",IF(OR(LEN(Q799)&gt;0,K799&lt;&gt;"",L799&lt;&gt;""),1,0))</f>
        <v/>
      </c>
    </row>
    <row r="800" customFormat="false" ht="15" hidden="false" customHeight="false" outlineLevel="0" collapsed="false">
      <c r="A800" s="0" t="str">
        <f aca="false">IF(Raw_Export!A800="","",Raw_Export!A800)</f>
        <v/>
      </c>
      <c r="B800" s="35" t="str">
        <f aca="false">IF(A800="","",Raw_Export!B800)</f>
        <v/>
      </c>
      <c r="C800" s="36" t="str">
        <f aca="false">IF(A800="","",DATE(YEAR(B800),MONTH(B800),1))</f>
        <v/>
      </c>
      <c r="D800" s="0" t="str">
        <f aca="false">IF(A800="","",IFERROR(INDEX(Cleanup_Rules!$B$6:$B$60,MATCH(TRIM(LOWER(Raw_Export!C800)),Cleanup_Rules!$A$6:$A$60,0)),"UNMAPPED"))</f>
        <v/>
      </c>
      <c r="E800" s="0" t="str">
        <f aca="false">IF(A800="","",IFERROR(INDEX(Cleanup_Rules!$E$6:$E$60,MATCH(TRIM(LOWER(Raw_Export!E800)),Cleanup_Rules!$D$6:$D$60,0)),"UNMAPPED"))</f>
        <v/>
      </c>
      <c r="F800" s="0" t="str">
        <f aca="false">IF(A800="","",IFERROR(INDEX(Cleanup_Rules!$H$6:$H$60,MATCH(TRIM(LOWER(Raw_Export!F800)),Cleanup_Rules!$G$6:$G$60,0)),"UNMAPPED"))</f>
        <v/>
      </c>
      <c r="G800" s="0" t="str">
        <f aca="false">IF(A800="","",IFERROR(INDEX(Cleanup_Rules!$K$6:$K$60,MATCH(TRIM(LOWER(Raw_Export!G800)),Cleanup_Rules!$J$6:$J$60,0)),"UNMAPPED"))</f>
        <v/>
      </c>
      <c r="H800" s="0" t="str">
        <f aca="false">IF(A800="","",IFERROR(INDEX(Cleanup_Rules!$N$6:$N$60,MATCH(TRIM(LOWER(Raw_Export!H800)),Cleanup_Rules!$M$6:$M$60,0)),"UNMAPPED"))</f>
        <v/>
      </c>
      <c r="I800" s="35" t="str">
        <f aca="false">IF(OR(A800="",Raw_Export!I800=""),"",Raw_Export!I800)</f>
        <v/>
      </c>
      <c r="J800" s="37" t="str">
        <f aca="false">IF(A800="","",IF(Raw_Export!J800="",0,IF(ISNUMBER(Raw_Export!J800),Raw_Export!J800,VALUE(SUBSTITUTE(SUBSTITUTE(Raw_Export!J800,"$",""),",","")))))</f>
        <v/>
      </c>
      <c r="K800" s="0" t="str">
        <f aca="false">IF(A800="","",IF(COUNTIF($A$6:A800,A800)&gt;1,"Duplicate",""))</f>
        <v/>
      </c>
      <c r="L800" s="0" t="str">
        <f aca="false">IF(A800="","",IF(AND(H800="Completed",I800=""),"No completion date",IF(AND(I800&lt;&gt;"",I800&lt;B800),"Completed before created","")))</f>
        <v/>
      </c>
      <c r="M800" s="0" t="str">
        <f aca="false">IF(A800="","",IF(K800="Duplicate","No","Yes"))</f>
        <v/>
      </c>
      <c r="N800" s="0" t="str">
        <f aca="false">IF(OR(A800="",H800&lt;&gt;"Completed",L800&lt;&gt;""),"",I800-B800)</f>
        <v/>
      </c>
      <c r="O800" s="0" t="str">
        <f aca="false">IF(A800="","",IFERROR(INDEX(Cleanup_Rules!$Q$6:$Q$8,MATCH(F800,Cleanup_Rules!$P$6:$P$8,0)),""))</f>
        <v/>
      </c>
      <c r="P800" s="0" t="str">
        <f aca="false">IF(OR(N800="",O800=""),"",IF(N800&lt;=O800,"Yes","No"))</f>
        <v/>
      </c>
      <c r="Q800" s="0" t="str">
        <f aca="false">IF(A800="","",MID(IF(NOT(EXACT(TRIM(Raw_Export!C800),D800))," · property","")&amp;IF(NOT(EXACT(TRIM(Raw_Export!E800),E800))," · category","")&amp;IF(NOT(EXACT(TRIM(Raw_Export!F800),F800))," · priority","")&amp;IF(NOT(EXACT(TRIM(Raw_Export!G800),G800))," · vendor","")&amp;IF(NOT(EXACT(TRIM(Raw_Export!H800),H800))," · status","")&amp;IF(ISTEXT(Raw_Export!J800)," · cost was text",""),4,200))</f>
        <v/>
      </c>
      <c r="R800" s="0" t="str">
        <f aca="false">IF(A800="","",IF(OR(LEN(Q800)&gt;0,K800&lt;&gt;"",L800&lt;&gt;""),1,0))</f>
        <v/>
      </c>
    </row>
    <row r="801" customFormat="false" ht="15" hidden="false" customHeight="false" outlineLevel="0" collapsed="false">
      <c r="A801" s="0" t="str">
        <f aca="false">IF(Raw_Export!A801="","",Raw_Export!A801)</f>
        <v/>
      </c>
      <c r="B801" s="35" t="str">
        <f aca="false">IF(A801="","",Raw_Export!B801)</f>
        <v/>
      </c>
      <c r="C801" s="36" t="str">
        <f aca="false">IF(A801="","",DATE(YEAR(B801),MONTH(B801),1))</f>
        <v/>
      </c>
      <c r="D801" s="0" t="str">
        <f aca="false">IF(A801="","",IFERROR(INDEX(Cleanup_Rules!$B$6:$B$60,MATCH(TRIM(LOWER(Raw_Export!C801)),Cleanup_Rules!$A$6:$A$60,0)),"UNMAPPED"))</f>
        <v/>
      </c>
      <c r="E801" s="0" t="str">
        <f aca="false">IF(A801="","",IFERROR(INDEX(Cleanup_Rules!$E$6:$E$60,MATCH(TRIM(LOWER(Raw_Export!E801)),Cleanup_Rules!$D$6:$D$60,0)),"UNMAPPED"))</f>
        <v/>
      </c>
      <c r="F801" s="0" t="str">
        <f aca="false">IF(A801="","",IFERROR(INDEX(Cleanup_Rules!$H$6:$H$60,MATCH(TRIM(LOWER(Raw_Export!F801)),Cleanup_Rules!$G$6:$G$60,0)),"UNMAPPED"))</f>
        <v/>
      </c>
      <c r="G801" s="0" t="str">
        <f aca="false">IF(A801="","",IFERROR(INDEX(Cleanup_Rules!$K$6:$K$60,MATCH(TRIM(LOWER(Raw_Export!G801)),Cleanup_Rules!$J$6:$J$60,0)),"UNMAPPED"))</f>
        <v/>
      </c>
      <c r="H801" s="0" t="str">
        <f aca="false">IF(A801="","",IFERROR(INDEX(Cleanup_Rules!$N$6:$N$60,MATCH(TRIM(LOWER(Raw_Export!H801)),Cleanup_Rules!$M$6:$M$60,0)),"UNMAPPED"))</f>
        <v/>
      </c>
      <c r="I801" s="35" t="str">
        <f aca="false">IF(OR(A801="",Raw_Export!I801=""),"",Raw_Export!I801)</f>
        <v/>
      </c>
      <c r="J801" s="37" t="str">
        <f aca="false">IF(A801="","",IF(Raw_Export!J801="",0,IF(ISNUMBER(Raw_Export!J801),Raw_Export!J801,VALUE(SUBSTITUTE(SUBSTITUTE(Raw_Export!J801,"$",""),",","")))))</f>
        <v/>
      </c>
      <c r="K801" s="0" t="str">
        <f aca="false">IF(A801="","",IF(COUNTIF($A$6:A801,A801)&gt;1,"Duplicate",""))</f>
        <v/>
      </c>
      <c r="L801" s="0" t="str">
        <f aca="false">IF(A801="","",IF(AND(H801="Completed",I801=""),"No completion date",IF(AND(I801&lt;&gt;"",I801&lt;B801),"Completed before created","")))</f>
        <v/>
      </c>
      <c r="M801" s="0" t="str">
        <f aca="false">IF(A801="","",IF(K801="Duplicate","No","Yes"))</f>
        <v/>
      </c>
      <c r="N801" s="0" t="str">
        <f aca="false">IF(OR(A801="",H801&lt;&gt;"Completed",L801&lt;&gt;""),"",I801-B801)</f>
        <v/>
      </c>
      <c r="O801" s="0" t="str">
        <f aca="false">IF(A801="","",IFERROR(INDEX(Cleanup_Rules!$Q$6:$Q$8,MATCH(F801,Cleanup_Rules!$P$6:$P$8,0)),""))</f>
        <v/>
      </c>
      <c r="P801" s="0" t="str">
        <f aca="false">IF(OR(N801="",O801=""),"",IF(N801&lt;=O801,"Yes","No"))</f>
        <v/>
      </c>
      <c r="Q801" s="0" t="str">
        <f aca="false">IF(A801="","",MID(IF(NOT(EXACT(TRIM(Raw_Export!C801),D801))," · property","")&amp;IF(NOT(EXACT(TRIM(Raw_Export!E801),E801))," · category","")&amp;IF(NOT(EXACT(TRIM(Raw_Export!F801),F801))," · priority","")&amp;IF(NOT(EXACT(TRIM(Raw_Export!G801),G801))," · vendor","")&amp;IF(NOT(EXACT(TRIM(Raw_Export!H801),H801))," · status","")&amp;IF(ISTEXT(Raw_Export!J801)," · cost was text",""),4,200))</f>
        <v/>
      </c>
      <c r="R801" s="0" t="str">
        <f aca="false">IF(A801="","",IF(OR(LEN(Q801)&gt;0,K801&lt;&gt;"",L801&lt;&gt;""),1,0))</f>
        <v/>
      </c>
    </row>
    <row r="802" customFormat="false" ht="15" hidden="false" customHeight="false" outlineLevel="0" collapsed="false">
      <c r="A802" s="0" t="str">
        <f aca="false">IF(Raw_Export!A802="","",Raw_Export!A802)</f>
        <v/>
      </c>
      <c r="B802" s="35" t="str">
        <f aca="false">IF(A802="","",Raw_Export!B802)</f>
        <v/>
      </c>
      <c r="C802" s="36" t="str">
        <f aca="false">IF(A802="","",DATE(YEAR(B802),MONTH(B802),1))</f>
        <v/>
      </c>
      <c r="D802" s="0" t="str">
        <f aca="false">IF(A802="","",IFERROR(INDEX(Cleanup_Rules!$B$6:$B$60,MATCH(TRIM(LOWER(Raw_Export!C802)),Cleanup_Rules!$A$6:$A$60,0)),"UNMAPPED"))</f>
        <v/>
      </c>
      <c r="E802" s="0" t="str">
        <f aca="false">IF(A802="","",IFERROR(INDEX(Cleanup_Rules!$E$6:$E$60,MATCH(TRIM(LOWER(Raw_Export!E802)),Cleanup_Rules!$D$6:$D$60,0)),"UNMAPPED"))</f>
        <v/>
      </c>
      <c r="F802" s="0" t="str">
        <f aca="false">IF(A802="","",IFERROR(INDEX(Cleanup_Rules!$H$6:$H$60,MATCH(TRIM(LOWER(Raw_Export!F802)),Cleanup_Rules!$G$6:$G$60,0)),"UNMAPPED"))</f>
        <v/>
      </c>
      <c r="G802" s="0" t="str">
        <f aca="false">IF(A802="","",IFERROR(INDEX(Cleanup_Rules!$K$6:$K$60,MATCH(TRIM(LOWER(Raw_Export!G802)),Cleanup_Rules!$J$6:$J$60,0)),"UNMAPPED"))</f>
        <v/>
      </c>
      <c r="H802" s="0" t="str">
        <f aca="false">IF(A802="","",IFERROR(INDEX(Cleanup_Rules!$N$6:$N$60,MATCH(TRIM(LOWER(Raw_Export!H802)),Cleanup_Rules!$M$6:$M$60,0)),"UNMAPPED"))</f>
        <v/>
      </c>
      <c r="I802" s="35" t="str">
        <f aca="false">IF(OR(A802="",Raw_Export!I802=""),"",Raw_Export!I802)</f>
        <v/>
      </c>
      <c r="J802" s="37" t="str">
        <f aca="false">IF(A802="","",IF(Raw_Export!J802="",0,IF(ISNUMBER(Raw_Export!J802),Raw_Export!J802,VALUE(SUBSTITUTE(SUBSTITUTE(Raw_Export!J802,"$",""),",","")))))</f>
        <v/>
      </c>
      <c r="K802" s="0" t="str">
        <f aca="false">IF(A802="","",IF(COUNTIF($A$6:A802,A802)&gt;1,"Duplicate",""))</f>
        <v/>
      </c>
      <c r="L802" s="0" t="str">
        <f aca="false">IF(A802="","",IF(AND(H802="Completed",I802=""),"No completion date",IF(AND(I802&lt;&gt;"",I802&lt;B802),"Completed before created","")))</f>
        <v/>
      </c>
      <c r="M802" s="0" t="str">
        <f aca="false">IF(A802="","",IF(K802="Duplicate","No","Yes"))</f>
        <v/>
      </c>
      <c r="N802" s="0" t="str">
        <f aca="false">IF(OR(A802="",H802&lt;&gt;"Completed",L802&lt;&gt;""),"",I802-B802)</f>
        <v/>
      </c>
      <c r="O802" s="0" t="str">
        <f aca="false">IF(A802="","",IFERROR(INDEX(Cleanup_Rules!$Q$6:$Q$8,MATCH(F802,Cleanup_Rules!$P$6:$P$8,0)),""))</f>
        <v/>
      </c>
      <c r="P802" s="0" t="str">
        <f aca="false">IF(OR(N802="",O802=""),"",IF(N802&lt;=O802,"Yes","No"))</f>
        <v/>
      </c>
      <c r="Q802" s="0" t="str">
        <f aca="false">IF(A802="","",MID(IF(NOT(EXACT(TRIM(Raw_Export!C802),D802))," · property","")&amp;IF(NOT(EXACT(TRIM(Raw_Export!E802),E802))," · category","")&amp;IF(NOT(EXACT(TRIM(Raw_Export!F802),F802))," · priority","")&amp;IF(NOT(EXACT(TRIM(Raw_Export!G802),G802))," · vendor","")&amp;IF(NOT(EXACT(TRIM(Raw_Export!H802),H802))," · status","")&amp;IF(ISTEXT(Raw_Export!J802)," · cost was text",""),4,200))</f>
        <v/>
      </c>
      <c r="R802" s="0" t="str">
        <f aca="false">IF(A802="","",IF(OR(LEN(Q802)&gt;0,K802&lt;&gt;"",L802&lt;&gt;""),1,0))</f>
        <v/>
      </c>
    </row>
    <row r="803" customFormat="false" ht="15" hidden="false" customHeight="false" outlineLevel="0" collapsed="false">
      <c r="A803" s="0" t="str">
        <f aca="false">IF(Raw_Export!A803="","",Raw_Export!A803)</f>
        <v/>
      </c>
      <c r="B803" s="35" t="str">
        <f aca="false">IF(A803="","",Raw_Export!B803)</f>
        <v/>
      </c>
      <c r="C803" s="36" t="str">
        <f aca="false">IF(A803="","",DATE(YEAR(B803),MONTH(B803),1))</f>
        <v/>
      </c>
      <c r="D803" s="0" t="str">
        <f aca="false">IF(A803="","",IFERROR(INDEX(Cleanup_Rules!$B$6:$B$60,MATCH(TRIM(LOWER(Raw_Export!C803)),Cleanup_Rules!$A$6:$A$60,0)),"UNMAPPED"))</f>
        <v/>
      </c>
      <c r="E803" s="0" t="str">
        <f aca="false">IF(A803="","",IFERROR(INDEX(Cleanup_Rules!$E$6:$E$60,MATCH(TRIM(LOWER(Raw_Export!E803)),Cleanup_Rules!$D$6:$D$60,0)),"UNMAPPED"))</f>
        <v/>
      </c>
      <c r="F803" s="0" t="str">
        <f aca="false">IF(A803="","",IFERROR(INDEX(Cleanup_Rules!$H$6:$H$60,MATCH(TRIM(LOWER(Raw_Export!F803)),Cleanup_Rules!$G$6:$G$60,0)),"UNMAPPED"))</f>
        <v/>
      </c>
      <c r="G803" s="0" t="str">
        <f aca="false">IF(A803="","",IFERROR(INDEX(Cleanup_Rules!$K$6:$K$60,MATCH(TRIM(LOWER(Raw_Export!G803)),Cleanup_Rules!$J$6:$J$60,0)),"UNMAPPED"))</f>
        <v/>
      </c>
      <c r="H803" s="0" t="str">
        <f aca="false">IF(A803="","",IFERROR(INDEX(Cleanup_Rules!$N$6:$N$60,MATCH(TRIM(LOWER(Raw_Export!H803)),Cleanup_Rules!$M$6:$M$60,0)),"UNMAPPED"))</f>
        <v/>
      </c>
      <c r="I803" s="35" t="str">
        <f aca="false">IF(OR(A803="",Raw_Export!I803=""),"",Raw_Export!I803)</f>
        <v/>
      </c>
      <c r="J803" s="37" t="str">
        <f aca="false">IF(A803="","",IF(Raw_Export!J803="",0,IF(ISNUMBER(Raw_Export!J803),Raw_Export!J803,VALUE(SUBSTITUTE(SUBSTITUTE(Raw_Export!J803,"$",""),",","")))))</f>
        <v/>
      </c>
      <c r="K803" s="0" t="str">
        <f aca="false">IF(A803="","",IF(COUNTIF($A$6:A803,A803)&gt;1,"Duplicate",""))</f>
        <v/>
      </c>
      <c r="L803" s="0" t="str">
        <f aca="false">IF(A803="","",IF(AND(H803="Completed",I803=""),"No completion date",IF(AND(I803&lt;&gt;"",I803&lt;B803),"Completed before created","")))</f>
        <v/>
      </c>
      <c r="M803" s="0" t="str">
        <f aca="false">IF(A803="","",IF(K803="Duplicate","No","Yes"))</f>
        <v/>
      </c>
      <c r="N803" s="0" t="str">
        <f aca="false">IF(OR(A803="",H803&lt;&gt;"Completed",L803&lt;&gt;""),"",I803-B803)</f>
        <v/>
      </c>
      <c r="O803" s="0" t="str">
        <f aca="false">IF(A803="","",IFERROR(INDEX(Cleanup_Rules!$Q$6:$Q$8,MATCH(F803,Cleanup_Rules!$P$6:$P$8,0)),""))</f>
        <v/>
      </c>
      <c r="P803" s="0" t="str">
        <f aca="false">IF(OR(N803="",O803=""),"",IF(N803&lt;=O803,"Yes","No"))</f>
        <v/>
      </c>
      <c r="Q803" s="0" t="str">
        <f aca="false">IF(A803="","",MID(IF(NOT(EXACT(TRIM(Raw_Export!C803),D803))," · property","")&amp;IF(NOT(EXACT(TRIM(Raw_Export!E803),E803))," · category","")&amp;IF(NOT(EXACT(TRIM(Raw_Export!F803),F803))," · priority","")&amp;IF(NOT(EXACT(TRIM(Raw_Export!G803),G803))," · vendor","")&amp;IF(NOT(EXACT(TRIM(Raw_Export!H803),H803))," · status","")&amp;IF(ISTEXT(Raw_Export!J803)," · cost was text",""),4,200))</f>
        <v/>
      </c>
      <c r="R803" s="0" t="str">
        <f aca="false">IF(A803="","",IF(OR(LEN(Q803)&gt;0,K803&lt;&gt;"",L803&lt;&gt;""),1,0))</f>
        <v/>
      </c>
    </row>
    <row r="804" customFormat="false" ht="15" hidden="false" customHeight="false" outlineLevel="0" collapsed="false">
      <c r="A804" s="0" t="str">
        <f aca="false">IF(Raw_Export!A804="","",Raw_Export!A804)</f>
        <v/>
      </c>
      <c r="B804" s="35" t="str">
        <f aca="false">IF(A804="","",Raw_Export!B804)</f>
        <v/>
      </c>
      <c r="C804" s="36" t="str">
        <f aca="false">IF(A804="","",DATE(YEAR(B804),MONTH(B804),1))</f>
        <v/>
      </c>
      <c r="D804" s="0" t="str">
        <f aca="false">IF(A804="","",IFERROR(INDEX(Cleanup_Rules!$B$6:$B$60,MATCH(TRIM(LOWER(Raw_Export!C804)),Cleanup_Rules!$A$6:$A$60,0)),"UNMAPPED"))</f>
        <v/>
      </c>
      <c r="E804" s="0" t="str">
        <f aca="false">IF(A804="","",IFERROR(INDEX(Cleanup_Rules!$E$6:$E$60,MATCH(TRIM(LOWER(Raw_Export!E804)),Cleanup_Rules!$D$6:$D$60,0)),"UNMAPPED"))</f>
        <v/>
      </c>
      <c r="F804" s="0" t="str">
        <f aca="false">IF(A804="","",IFERROR(INDEX(Cleanup_Rules!$H$6:$H$60,MATCH(TRIM(LOWER(Raw_Export!F804)),Cleanup_Rules!$G$6:$G$60,0)),"UNMAPPED"))</f>
        <v/>
      </c>
      <c r="G804" s="0" t="str">
        <f aca="false">IF(A804="","",IFERROR(INDEX(Cleanup_Rules!$K$6:$K$60,MATCH(TRIM(LOWER(Raw_Export!G804)),Cleanup_Rules!$J$6:$J$60,0)),"UNMAPPED"))</f>
        <v/>
      </c>
      <c r="H804" s="0" t="str">
        <f aca="false">IF(A804="","",IFERROR(INDEX(Cleanup_Rules!$N$6:$N$60,MATCH(TRIM(LOWER(Raw_Export!H804)),Cleanup_Rules!$M$6:$M$60,0)),"UNMAPPED"))</f>
        <v/>
      </c>
      <c r="I804" s="35" t="str">
        <f aca="false">IF(OR(A804="",Raw_Export!I804=""),"",Raw_Export!I804)</f>
        <v/>
      </c>
      <c r="J804" s="37" t="str">
        <f aca="false">IF(A804="","",IF(Raw_Export!J804="",0,IF(ISNUMBER(Raw_Export!J804),Raw_Export!J804,VALUE(SUBSTITUTE(SUBSTITUTE(Raw_Export!J804,"$",""),",","")))))</f>
        <v/>
      </c>
      <c r="K804" s="0" t="str">
        <f aca="false">IF(A804="","",IF(COUNTIF($A$6:A804,A804)&gt;1,"Duplicate",""))</f>
        <v/>
      </c>
      <c r="L804" s="0" t="str">
        <f aca="false">IF(A804="","",IF(AND(H804="Completed",I804=""),"No completion date",IF(AND(I804&lt;&gt;"",I804&lt;B804),"Completed before created","")))</f>
        <v/>
      </c>
      <c r="M804" s="0" t="str">
        <f aca="false">IF(A804="","",IF(K804="Duplicate","No","Yes"))</f>
        <v/>
      </c>
      <c r="N804" s="0" t="str">
        <f aca="false">IF(OR(A804="",H804&lt;&gt;"Completed",L804&lt;&gt;""),"",I804-B804)</f>
        <v/>
      </c>
      <c r="O804" s="0" t="str">
        <f aca="false">IF(A804="","",IFERROR(INDEX(Cleanup_Rules!$Q$6:$Q$8,MATCH(F804,Cleanup_Rules!$P$6:$P$8,0)),""))</f>
        <v/>
      </c>
      <c r="P804" s="0" t="str">
        <f aca="false">IF(OR(N804="",O804=""),"",IF(N804&lt;=O804,"Yes","No"))</f>
        <v/>
      </c>
      <c r="Q804" s="0" t="str">
        <f aca="false">IF(A804="","",MID(IF(NOT(EXACT(TRIM(Raw_Export!C804),D804))," · property","")&amp;IF(NOT(EXACT(TRIM(Raw_Export!E804),E804))," · category","")&amp;IF(NOT(EXACT(TRIM(Raw_Export!F804),F804))," · priority","")&amp;IF(NOT(EXACT(TRIM(Raw_Export!G804),G804))," · vendor","")&amp;IF(NOT(EXACT(TRIM(Raw_Export!H804),H804))," · status","")&amp;IF(ISTEXT(Raw_Export!J804)," · cost was text",""),4,200))</f>
        <v/>
      </c>
      <c r="R804" s="0" t="str">
        <f aca="false">IF(A804="","",IF(OR(LEN(Q804)&gt;0,K804&lt;&gt;"",L804&lt;&gt;""),1,0))</f>
        <v/>
      </c>
    </row>
    <row r="805" customFormat="false" ht="15" hidden="false" customHeight="false" outlineLevel="0" collapsed="false">
      <c r="A805" s="0" t="str">
        <f aca="false">IF(Raw_Export!A805="","",Raw_Export!A805)</f>
        <v/>
      </c>
      <c r="B805" s="35" t="str">
        <f aca="false">IF(A805="","",Raw_Export!B805)</f>
        <v/>
      </c>
      <c r="C805" s="36" t="str">
        <f aca="false">IF(A805="","",DATE(YEAR(B805),MONTH(B805),1))</f>
        <v/>
      </c>
      <c r="D805" s="0" t="str">
        <f aca="false">IF(A805="","",IFERROR(INDEX(Cleanup_Rules!$B$6:$B$60,MATCH(TRIM(LOWER(Raw_Export!C805)),Cleanup_Rules!$A$6:$A$60,0)),"UNMAPPED"))</f>
        <v/>
      </c>
      <c r="E805" s="0" t="str">
        <f aca="false">IF(A805="","",IFERROR(INDEX(Cleanup_Rules!$E$6:$E$60,MATCH(TRIM(LOWER(Raw_Export!E805)),Cleanup_Rules!$D$6:$D$60,0)),"UNMAPPED"))</f>
        <v/>
      </c>
      <c r="F805" s="0" t="str">
        <f aca="false">IF(A805="","",IFERROR(INDEX(Cleanup_Rules!$H$6:$H$60,MATCH(TRIM(LOWER(Raw_Export!F805)),Cleanup_Rules!$G$6:$G$60,0)),"UNMAPPED"))</f>
        <v/>
      </c>
      <c r="G805" s="0" t="str">
        <f aca="false">IF(A805="","",IFERROR(INDEX(Cleanup_Rules!$K$6:$K$60,MATCH(TRIM(LOWER(Raw_Export!G805)),Cleanup_Rules!$J$6:$J$60,0)),"UNMAPPED"))</f>
        <v/>
      </c>
      <c r="H805" s="0" t="str">
        <f aca="false">IF(A805="","",IFERROR(INDEX(Cleanup_Rules!$N$6:$N$60,MATCH(TRIM(LOWER(Raw_Export!H805)),Cleanup_Rules!$M$6:$M$60,0)),"UNMAPPED"))</f>
        <v/>
      </c>
      <c r="I805" s="35" t="str">
        <f aca="false">IF(OR(A805="",Raw_Export!I805=""),"",Raw_Export!I805)</f>
        <v/>
      </c>
      <c r="J805" s="37" t="str">
        <f aca="false">IF(A805="","",IF(Raw_Export!J805="",0,IF(ISNUMBER(Raw_Export!J805),Raw_Export!J805,VALUE(SUBSTITUTE(SUBSTITUTE(Raw_Export!J805,"$",""),",","")))))</f>
        <v/>
      </c>
      <c r="K805" s="0" t="str">
        <f aca="false">IF(A805="","",IF(COUNTIF($A$6:A805,A805)&gt;1,"Duplicate",""))</f>
        <v/>
      </c>
      <c r="L805" s="0" t="str">
        <f aca="false">IF(A805="","",IF(AND(H805="Completed",I805=""),"No completion date",IF(AND(I805&lt;&gt;"",I805&lt;B805),"Completed before created","")))</f>
        <v/>
      </c>
      <c r="M805" s="0" t="str">
        <f aca="false">IF(A805="","",IF(K805="Duplicate","No","Yes"))</f>
        <v/>
      </c>
      <c r="N805" s="0" t="str">
        <f aca="false">IF(OR(A805="",H805&lt;&gt;"Completed",L805&lt;&gt;""),"",I805-B805)</f>
        <v/>
      </c>
      <c r="O805" s="0" t="str">
        <f aca="false">IF(A805="","",IFERROR(INDEX(Cleanup_Rules!$Q$6:$Q$8,MATCH(F805,Cleanup_Rules!$P$6:$P$8,0)),""))</f>
        <v/>
      </c>
      <c r="P805" s="0" t="str">
        <f aca="false">IF(OR(N805="",O805=""),"",IF(N805&lt;=O805,"Yes","No"))</f>
        <v/>
      </c>
      <c r="Q805" s="0" t="str">
        <f aca="false">IF(A805="","",MID(IF(NOT(EXACT(TRIM(Raw_Export!C805),D805))," · property","")&amp;IF(NOT(EXACT(TRIM(Raw_Export!E805),E805))," · category","")&amp;IF(NOT(EXACT(TRIM(Raw_Export!F805),F805))," · priority","")&amp;IF(NOT(EXACT(TRIM(Raw_Export!G805),G805))," · vendor","")&amp;IF(NOT(EXACT(TRIM(Raw_Export!H805),H805))," · status","")&amp;IF(ISTEXT(Raw_Export!J805)," · cost was text",""),4,200))</f>
        <v/>
      </c>
      <c r="R805" s="0" t="str">
        <f aca="false">IF(A805="","",IF(OR(LEN(Q805)&gt;0,K805&lt;&gt;"",L805&lt;&gt;""),1,0))</f>
        <v/>
      </c>
    </row>
  </sheetData>
  <conditionalFormatting sqref="D6:P805">
    <cfRule type="cellIs" priority="2" operator="equal" aboveAverage="0" equalAverage="0" bottom="0" percent="0" rank="0" text="" dxfId="0">
      <formula>"Duplicate"</formula>
    </cfRule>
    <cfRule type="cellIs" priority="3" operator="equal" aboveAverage="0" equalAverage="0" bottom="0" percent="0" rank="0" text="" dxfId="1">
      <formula>"No"</formula>
    </cfRule>
    <cfRule type="cellIs" priority="4" operator="equal" aboveAverage="0" equalAverage="0" bottom="0" percent="0" rank="0" text="" dxfId="0">
      <formula>"UNMAPPED"</formula>
    </cfRule>
  </conditionalFormatting>
  <conditionalFormatting sqref="L6:L805">
    <cfRule type="expression" priority="5" aboveAverage="0" equalAverage="0" bottom="0" percent="0" rank="0" text="" dxfId="1">
      <formula>LEN($L6)&gt;0</formula>
    </cfRule>
  </conditionalFormatting>
  <conditionalFormatting sqref="Q6:Q805">
    <cfRule type="expression" priority="6" aboveAverage="0" equalAverage="0" bottom="0" percent="0" rank="0" text="" dxfId="2">
      <formula>LEN($Q6)&gt;0</formula>
    </cfRule>
  </conditionalFormatting>
  <printOptions headings="false" gridLines="false" gridLinesSet="true" horizontalCentered="tru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A7F8E"/>
    <pageSetUpPr fitToPage="true"/>
  </sheetPr>
  <dimension ref="A1:J3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12"/>
    <col collapsed="false" customWidth="true" hidden="false" outlineLevel="0" max="3" min="3" style="0" width="24"/>
    <col collapsed="false" customWidth="true" hidden="false" outlineLevel="0" max="4" min="4" style="0" width="7"/>
    <col collapsed="false" customWidth="true" hidden="false" outlineLevel="0" max="5" min="5" style="0" width="18"/>
    <col collapsed="false" customWidth="true" hidden="false" outlineLevel="0" max="6" min="6" style="0" width="12"/>
    <col collapsed="false" customWidth="true" hidden="false" outlineLevel="0" max="7" min="7" style="0" width="22"/>
    <col collapsed="false" customWidth="true" hidden="false" outlineLevel="0" max="8" min="8" style="0" width="12"/>
    <col collapsed="false" customWidth="true" hidden="false" outlineLevel="0" max="9" min="9" style="0" width="14"/>
    <col collapsed="false" customWidth="true" hidden="false" outlineLevel="0" max="10" min="10" style="0" width="11"/>
  </cols>
  <sheetData>
    <row r="1" customFormat="false" ht="19.7" hidden="false" customHeight="false" outlineLevel="0" collapsed="false">
      <c r="A1" s="9" t="s">
        <v>135</v>
      </c>
    </row>
    <row r="2" customFormat="false" ht="15" hidden="false" customHeight="false" outlineLevel="0" collapsed="false">
      <c r="A2" s="2" t="s">
        <v>136</v>
      </c>
    </row>
    <row r="5" customFormat="false" ht="30" hidden="false" customHeight="true" outlineLevel="0" collapsed="false">
      <c r="A5" s="18" t="s">
        <v>122</v>
      </c>
      <c r="B5" s="18" t="s">
        <v>123</v>
      </c>
      <c r="C5" s="18" t="s">
        <v>51</v>
      </c>
      <c r="D5" s="18" t="s">
        <v>137</v>
      </c>
      <c r="E5" s="18" t="s">
        <v>71</v>
      </c>
      <c r="F5" s="18" t="s">
        <v>73</v>
      </c>
      <c r="G5" s="18" t="s">
        <v>57</v>
      </c>
      <c r="H5" s="18" t="s">
        <v>124</v>
      </c>
      <c r="I5" s="18" t="s">
        <v>125</v>
      </c>
      <c r="J5" s="18" t="s">
        <v>138</v>
      </c>
    </row>
    <row r="6" customFormat="false" ht="15" hidden="false" customHeight="false" outlineLevel="0" collapsed="false">
      <c r="A6" s="38" t="s">
        <v>139</v>
      </c>
      <c r="B6" s="39" t="n">
        <v>46204</v>
      </c>
      <c r="C6" s="38" t="s">
        <v>60</v>
      </c>
      <c r="D6" s="38" t="s">
        <v>140</v>
      </c>
      <c r="E6" s="38" t="s">
        <v>82</v>
      </c>
      <c r="F6" s="38" t="s">
        <v>80</v>
      </c>
      <c r="G6" s="38" t="s">
        <v>68</v>
      </c>
      <c r="H6" s="38" t="s">
        <v>141</v>
      </c>
      <c r="I6" s="39" t="n">
        <v>46207</v>
      </c>
      <c r="J6" s="38" t="n">
        <v>156.51</v>
      </c>
    </row>
    <row r="7" customFormat="false" ht="15" hidden="false" customHeight="false" outlineLevel="0" collapsed="false">
      <c r="A7" s="38" t="s">
        <v>142</v>
      </c>
      <c r="B7" s="39" t="n">
        <v>46205</v>
      </c>
      <c r="C7" s="38" t="s">
        <v>60</v>
      </c>
      <c r="D7" s="38" t="s">
        <v>143</v>
      </c>
      <c r="E7" s="38" t="s">
        <v>144</v>
      </c>
      <c r="F7" s="38" t="s">
        <v>80</v>
      </c>
      <c r="G7" s="38" t="s">
        <v>63</v>
      </c>
      <c r="H7" s="38" t="s">
        <v>141</v>
      </c>
      <c r="I7" s="39" t="n">
        <v>46207</v>
      </c>
      <c r="J7" s="38" t="n">
        <v>208.67</v>
      </c>
    </row>
    <row r="8" customFormat="false" ht="15" hidden="false" customHeight="false" outlineLevel="0" collapsed="false">
      <c r="A8" s="38" t="s">
        <v>145</v>
      </c>
      <c r="B8" s="39" t="n">
        <v>46205</v>
      </c>
      <c r="C8" s="38" t="s">
        <v>62</v>
      </c>
      <c r="D8" s="38" t="s">
        <v>146</v>
      </c>
      <c r="E8" s="38" t="s">
        <v>75</v>
      </c>
      <c r="F8" s="38" t="s">
        <v>80</v>
      </c>
      <c r="G8" s="38" t="s">
        <v>63</v>
      </c>
      <c r="H8" s="38" t="s">
        <v>147</v>
      </c>
      <c r="I8" s="39"/>
      <c r="J8" s="38" t="n">
        <v>1148.51</v>
      </c>
    </row>
    <row r="9" customFormat="false" ht="15" hidden="false" customHeight="false" outlineLevel="0" collapsed="false">
      <c r="A9" s="38" t="s">
        <v>145</v>
      </c>
      <c r="B9" s="39" t="n">
        <v>46205</v>
      </c>
      <c r="C9" s="38" t="s">
        <v>62</v>
      </c>
      <c r="D9" s="38" t="s">
        <v>146</v>
      </c>
      <c r="E9" s="38" t="s">
        <v>75</v>
      </c>
      <c r="F9" s="38" t="s">
        <v>80</v>
      </c>
      <c r="G9" s="38" t="s">
        <v>63</v>
      </c>
      <c r="H9" s="38" t="s">
        <v>147</v>
      </c>
      <c r="I9" s="39"/>
      <c r="J9" s="38" t="n">
        <v>1148.51</v>
      </c>
    </row>
    <row r="10" customFormat="false" ht="15" hidden="false" customHeight="false" outlineLevel="0" collapsed="false">
      <c r="A10" s="38" t="s">
        <v>148</v>
      </c>
      <c r="B10" s="39" t="n">
        <v>46205</v>
      </c>
      <c r="C10" s="38" t="s">
        <v>62</v>
      </c>
      <c r="D10" s="38" t="s">
        <v>149</v>
      </c>
      <c r="E10" s="38" t="s">
        <v>75</v>
      </c>
      <c r="F10" s="38" t="s">
        <v>76</v>
      </c>
      <c r="G10" s="38" t="s">
        <v>63</v>
      </c>
      <c r="H10" s="38" t="s">
        <v>141</v>
      </c>
      <c r="I10" s="39" t="n">
        <v>46205</v>
      </c>
      <c r="J10" s="38" t="n">
        <v>1054.02</v>
      </c>
    </row>
    <row r="11" customFormat="false" ht="15" hidden="false" customHeight="false" outlineLevel="0" collapsed="false">
      <c r="A11" s="38" t="s">
        <v>150</v>
      </c>
      <c r="B11" s="39" t="n">
        <v>46205</v>
      </c>
      <c r="C11" s="38" t="s">
        <v>64</v>
      </c>
      <c r="D11" s="38" t="s">
        <v>151</v>
      </c>
      <c r="E11" s="38" t="s">
        <v>152</v>
      </c>
      <c r="F11" s="38" t="s">
        <v>76</v>
      </c>
      <c r="G11" s="38" t="s">
        <v>61</v>
      </c>
      <c r="H11" s="38" t="s">
        <v>141</v>
      </c>
      <c r="I11" s="39" t="n">
        <v>46206</v>
      </c>
      <c r="J11" s="38"/>
    </row>
    <row r="12" customFormat="false" ht="15" hidden="false" customHeight="false" outlineLevel="0" collapsed="false">
      <c r="A12" s="38" t="s">
        <v>153</v>
      </c>
      <c r="B12" s="39" t="n">
        <v>46205</v>
      </c>
      <c r="C12" s="38" t="s">
        <v>66</v>
      </c>
      <c r="D12" s="38" t="s">
        <v>154</v>
      </c>
      <c r="E12" s="38" t="s">
        <v>75</v>
      </c>
      <c r="F12" s="38" t="s">
        <v>76</v>
      </c>
      <c r="G12" s="38" t="s">
        <v>63</v>
      </c>
      <c r="H12" s="38" t="s">
        <v>141</v>
      </c>
      <c r="I12" s="39" t="n">
        <v>46206</v>
      </c>
      <c r="J12" s="38" t="n">
        <v>1023.4</v>
      </c>
    </row>
    <row r="13" customFormat="false" ht="15" hidden="false" customHeight="false" outlineLevel="0" collapsed="false">
      <c r="A13" s="38" t="s">
        <v>155</v>
      </c>
      <c r="B13" s="39" t="n">
        <v>46205</v>
      </c>
      <c r="C13" s="38" t="s">
        <v>156</v>
      </c>
      <c r="D13" s="38" t="s">
        <v>157</v>
      </c>
      <c r="E13" s="38" t="s">
        <v>75</v>
      </c>
      <c r="F13" s="38" t="s">
        <v>80</v>
      </c>
      <c r="G13" s="38" t="s">
        <v>63</v>
      </c>
      <c r="H13" s="38" t="s">
        <v>141</v>
      </c>
      <c r="I13" s="39" t="n">
        <v>46217</v>
      </c>
      <c r="J13" s="38" t="n">
        <v>510.57</v>
      </c>
    </row>
    <row r="14" customFormat="false" ht="15" hidden="false" customHeight="false" outlineLevel="0" collapsed="false">
      <c r="A14" s="38" t="s">
        <v>158</v>
      </c>
      <c r="B14" s="39" t="n">
        <v>46205</v>
      </c>
      <c r="C14" s="38" t="s">
        <v>159</v>
      </c>
      <c r="D14" s="38" t="s">
        <v>160</v>
      </c>
      <c r="E14" s="38" t="s">
        <v>75</v>
      </c>
      <c r="F14" s="38" t="s">
        <v>80</v>
      </c>
      <c r="G14" s="38" t="s">
        <v>63</v>
      </c>
      <c r="H14" s="38" t="s">
        <v>141</v>
      </c>
      <c r="I14" s="39" t="n">
        <v>46212</v>
      </c>
      <c r="J14" s="38" t="n">
        <v>857.18</v>
      </c>
    </row>
    <row r="15" customFormat="false" ht="15" hidden="false" customHeight="false" outlineLevel="0" collapsed="false">
      <c r="A15" s="38" t="s">
        <v>161</v>
      </c>
      <c r="B15" s="39" t="n">
        <v>46206</v>
      </c>
      <c r="C15" s="38" t="s">
        <v>62</v>
      </c>
      <c r="D15" s="38" t="s">
        <v>162</v>
      </c>
      <c r="E15" s="38" t="s">
        <v>163</v>
      </c>
      <c r="F15" s="38" t="s">
        <v>80</v>
      </c>
      <c r="G15" s="38" t="s">
        <v>68</v>
      </c>
      <c r="H15" s="38" t="s">
        <v>141</v>
      </c>
      <c r="I15" s="39" t="n">
        <v>46206</v>
      </c>
      <c r="J15" s="38" t="n">
        <v>165.94</v>
      </c>
    </row>
    <row r="16" customFormat="false" ht="15" hidden="false" customHeight="false" outlineLevel="0" collapsed="false">
      <c r="A16" s="38" t="s">
        <v>164</v>
      </c>
      <c r="B16" s="39" t="n">
        <v>46206</v>
      </c>
      <c r="C16" s="38" t="s">
        <v>66</v>
      </c>
      <c r="D16" s="38" t="s">
        <v>165</v>
      </c>
      <c r="E16" s="38" t="s">
        <v>82</v>
      </c>
      <c r="F16" s="38" t="s">
        <v>80</v>
      </c>
      <c r="G16" s="38" t="s">
        <v>68</v>
      </c>
      <c r="H16" s="38" t="s">
        <v>141</v>
      </c>
      <c r="I16" s="39" t="n">
        <v>46218</v>
      </c>
      <c r="J16" s="38" t="n">
        <v>154.75</v>
      </c>
    </row>
    <row r="17" customFormat="false" ht="15" hidden="false" customHeight="false" outlineLevel="0" collapsed="false">
      <c r="A17" s="38" t="s">
        <v>166</v>
      </c>
      <c r="B17" s="39" t="n">
        <v>46207</v>
      </c>
      <c r="C17" s="38" t="s">
        <v>60</v>
      </c>
      <c r="D17" s="38" t="s">
        <v>167</v>
      </c>
      <c r="E17" s="38" t="s">
        <v>79</v>
      </c>
      <c r="F17" s="38" t="s">
        <v>76</v>
      </c>
      <c r="G17" s="38" t="s">
        <v>61</v>
      </c>
      <c r="H17" s="38" t="s">
        <v>141</v>
      </c>
      <c r="I17" s="39" t="n">
        <v>46209</v>
      </c>
      <c r="J17" s="38" t="n">
        <v>143.72</v>
      </c>
    </row>
    <row r="18" customFormat="false" ht="15" hidden="false" customHeight="false" outlineLevel="0" collapsed="false">
      <c r="A18" s="38" t="s">
        <v>168</v>
      </c>
      <c r="B18" s="39" t="n">
        <v>46207</v>
      </c>
      <c r="C18" s="38" t="s">
        <v>169</v>
      </c>
      <c r="D18" s="38" t="s">
        <v>170</v>
      </c>
      <c r="E18" s="38" t="s">
        <v>83</v>
      </c>
      <c r="F18" s="38" t="s">
        <v>78</v>
      </c>
      <c r="G18" s="38" t="s">
        <v>61</v>
      </c>
      <c r="H18" s="38" t="s">
        <v>141</v>
      </c>
      <c r="I18" s="39" t="n">
        <v>46210</v>
      </c>
      <c r="J18" s="38" t="n">
        <v>0</v>
      </c>
    </row>
    <row r="19" customFormat="false" ht="15" hidden="false" customHeight="false" outlineLevel="0" collapsed="false">
      <c r="A19" s="38" t="s">
        <v>171</v>
      </c>
      <c r="B19" s="39" t="n">
        <v>46208</v>
      </c>
      <c r="C19" s="38" t="s">
        <v>64</v>
      </c>
      <c r="D19" s="38" t="s">
        <v>172</v>
      </c>
      <c r="E19" s="38" t="s">
        <v>75</v>
      </c>
      <c r="F19" s="38" t="s">
        <v>80</v>
      </c>
      <c r="G19" s="38" t="s">
        <v>63</v>
      </c>
      <c r="H19" s="38" t="s">
        <v>141</v>
      </c>
      <c r="I19" s="39" t="n">
        <v>46215</v>
      </c>
      <c r="J19" s="38" t="n">
        <v>448.44</v>
      </c>
    </row>
    <row r="20" customFormat="false" ht="15" hidden="false" customHeight="false" outlineLevel="0" collapsed="false">
      <c r="A20" s="38" t="s">
        <v>173</v>
      </c>
      <c r="B20" s="39" t="n">
        <v>46208</v>
      </c>
      <c r="C20" s="38" t="s">
        <v>66</v>
      </c>
      <c r="D20" s="38" t="s">
        <v>174</v>
      </c>
      <c r="E20" s="38" t="s">
        <v>79</v>
      </c>
      <c r="F20" s="38" t="s">
        <v>175</v>
      </c>
      <c r="G20" s="38" t="s">
        <v>61</v>
      </c>
      <c r="H20" s="38" t="s">
        <v>141</v>
      </c>
      <c r="I20" s="39" t="n">
        <v>46212</v>
      </c>
      <c r="J20" s="38" t="n">
        <v>137.93</v>
      </c>
    </row>
    <row r="21" customFormat="false" ht="15" hidden="false" customHeight="false" outlineLevel="0" collapsed="false">
      <c r="A21" s="38" t="s">
        <v>176</v>
      </c>
      <c r="B21" s="39" t="n">
        <v>46209</v>
      </c>
      <c r="C21" s="38" t="s">
        <v>62</v>
      </c>
      <c r="D21" s="38" t="s">
        <v>177</v>
      </c>
      <c r="E21" s="38" t="s">
        <v>77</v>
      </c>
      <c r="F21" s="38" t="s">
        <v>80</v>
      </c>
      <c r="G21" s="38" t="s">
        <v>61</v>
      </c>
      <c r="H21" s="38" t="s">
        <v>141</v>
      </c>
      <c r="I21" s="39" t="n">
        <v>46210</v>
      </c>
      <c r="J21" s="38"/>
    </row>
    <row r="22" customFormat="false" ht="15" hidden="false" customHeight="false" outlineLevel="0" collapsed="false">
      <c r="A22" s="38" t="s">
        <v>178</v>
      </c>
      <c r="B22" s="39" t="n">
        <v>46209</v>
      </c>
      <c r="C22" s="38" t="s">
        <v>62</v>
      </c>
      <c r="D22" s="38" t="s">
        <v>179</v>
      </c>
      <c r="E22" s="38" t="s">
        <v>75</v>
      </c>
      <c r="F22" s="38" t="s">
        <v>80</v>
      </c>
      <c r="G22" s="38" t="s">
        <v>63</v>
      </c>
      <c r="H22" s="38" t="s">
        <v>180</v>
      </c>
      <c r="I22" s="39" t="n">
        <v>46218</v>
      </c>
      <c r="J22" s="38" t="n">
        <v>588.86</v>
      </c>
    </row>
    <row r="23" customFormat="false" ht="15" hidden="false" customHeight="false" outlineLevel="0" collapsed="false">
      <c r="A23" s="38" t="s">
        <v>181</v>
      </c>
      <c r="B23" s="39" t="n">
        <v>46209</v>
      </c>
      <c r="C23" s="38" t="s">
        <v>64</v>
      </c>
      <c r="D23" s="38" t="s">
        <v>182</v>
      </c>
      <c r="E23" s="38" t="s">
        <v>75</v>
      </c>
      <c r="F23" s="38" t="s">
        <v>76</v>
      </c>
      <c r="G23" s="38" t="s">
        <v>63</v>
      </c>
      <c r="H23" s="38" t="s">
        <v>141</v>
      </c>
      <c r="I23" s="39" t="n">
        <v>46209</v>
      </c>
      <c r="J23" s="38" t="n">
        <v>1087.79</v>
      </c>
    </row>
    <row r="24" customFormat="false" ht="15" hidden="false" customHeight="false" outlineLevel="0" collapsed="false">
      <c r="A24" s="38" t="s">
        <v>183</v>
      </c>
      <c r="B24" s="39" t="n">
        <v>46209</v>
      </c>
      <c r="C24" s="38" t="s">
        <v>184</v>
      </c>
      <c r="D24" s="38" t="s">
        <v>140</v>
      </c>
      <c r="E24" s="38" t="s">
        <v>81</v>
      </c>
      <c r="F24" s="38" t="s">
        <v>185</v>
      </c>
      <c r="G24" s="38" t="s">
        <v>186</v>
      </c>
      <c r="H24" s="38" t="s">
        <v>141</v>
      </c>
      <c r="I24" s="39" t="n">
        <v>46209</v>
      </c>
      <c r="J24" s="38" t="n">
        <v>0</v>
      </c>
    </row>
    <row r="25" customFormat="false" ht="15" hidden="false" customHeight="false" outlineLevel="0" collapsed="false">
      <c r="A25" s="38" t="s">
        <v>187</v>
      </c>
      <c r="B25" s="39" t="n">
        <v>46210</v>
      </c>
      <c r="C25" s="38" t="s">
        <v>188</v>
      </c>
      <c r="D25" s="38" t="s">
        <v>189</v>
      </c>
      <c r="E25" s="38" t="s">
        <v>75</v>
      </c>
      <c r="F25" s="38" t="s">
        <v>185</v>
      </c>
      <c r="G25" s="38" t="s">
        <v>63</v>
      </c>
      <c r="H25" s="38" t="s">
        <v>141</v>
      </c>
      <c r="I25" s="39" t="n">
        <v>46218</v>
      </c>
      <c r="J25" s="38" t="s">
        <v>190</v>
      </c>
    </row>
    <row r="26" customFormat="false" ht="15" hidden="false" customHeight="false" outlineLevel="0" collapsed="false">
      <c r="A26" s="38" t="s">
        <v>191</v>
      </c>
      <c r="B26" s="39" t="n">
        <v>46210</v>
      </c>
      <c r="C26" s="38" t="s">
        <v>60</v>
      </c>
      <c r="D26" s="38" t="s">
        <v>192</v>
      </c>
      <c r="E26" s="38" t="s">
        <v>81</v>
      </c>
      <c r="F26" s="38" t="s">
        <v>193</v>
      </c>
      <c r="G26" s="38" t="s">
        <v>67</v>
      </c>
      <c r="H26" s="38" t="s">
        <v>141</v>
      </c>
      <c r="I26" s="39" t="n">
        <v>46217</v>
      </c>
      <c r="J26" s="38" t="n">
        <v>466.9</v>
      </c>
    </row>
    <row r="27" customFormat="false" ht="15" hidden="false" customHeight="false" outlineLevel="0" collapsed="false">
      <c r="A27" s="38" t="s">
        <v>194</v>
      </c>
      <c r="B27" s="39" t="n">
        <v>46210</v>
      </c>
      <c r="C27" s="38" t="s">
        <v>64</v>
      </c>
      <c r="D27" s="38" t="s">
        <v>195</v>
      </c>
      <c r="E27" s="38" t="s">
        <v>75</v>
      </c>
      <c r="F27" s="38" t="s">
        <v>76</v>
      </c>
      <c r="G27" s="38" t="s">
        <v>63</v>
      </c>
      <c r="H27" s="38" t="s">
        <v>141</v>
      </c>
      <c r="I27" s="39" t="n">
        <v>46211</v>
      </c>
      <c r="J27" s="38" t="n">
        <v>841.23</v>
      </c>
    </row>
    <row r="28" customFormat="false" ht="15" hidden="false" customHeight="false" outlineLevel="0" collapsed="false">
      <c r="A28" s="38" t="s">
        <v>196</v>
      </c>
      <c r="B28" s="39" t="n">
        <v>46210</v>
      </c>
      <c r="C28" s="38" t="s">
        <v>169</v>
      </c>
      <c r="D28" s="38" t="s">
        <v>197</v>
      </c>
      <c r="E28" s="38" t="s">
        <v>81</v>
      </c>
      <c r="F28" s="38" t="s">
        <v>80</v>
      </c>
      <c r="G28" s="38" t="s">
        <v>61</v>
      </c>
      <c r="H28" s="38" t="s">
        <v>141</v>
      </c>
      <c r="I28" s="39" t="n">
        <v>46211</v>
      </c>
      <c r="J28" s="38" t="n">
        <v>41.59</v>
      </c>
    </row>
    <row r="29" customFormat="false" ht="15" hidden="false" customHeight="false" outlineLevel="0" collapsed="false">
      <c r="A29" s="38" t="s">
        <v>198</v>
      </c>
      <c r="B29" s="39" t="n">
        <v>46210</v>
      </c>
      <c r="C29" s="38" t="s">
        <v>159</v>
      </c>
      <c r="D29" s="38" t="s">
        <v>199</v>
      </c>
      <c r="E29" s="38" t="s">
        <v>75</v>
      </c>
      <c r="F29" s="38" t="s">
        <v>175</v>
      </c>
      <c r="G29" s="38" t="s">
        <v>61</v>
      </c>
      <c r="H29" s="38" t="s">
        <v>141</v>
      </c>
      <c r="I29" s="39" t="n">
        <v>46210</v>
      </c>
      <c r="J29" s="38"/>
    </row>
    <row r="30" customFormat="false" ht="15" hidden="false" customHeight="false" outlineLevel="0" collapsed="false">
      <c r="A30" s="38" t="s">
        <v>200</v>
      </c>
      <c r="B30" s="39" t="n">
        <v>46210</v>
      </c>
      <c r="C30" s="38" t="s">
        <v>66</v>
      </c>
      <c r="D30" s="38" t="s">
        <v>201</v>
      </c>
      <c r="E30" s="38" t="s">
        <v>82</v>
      </c>
      <c r="F30" s="38" t="s">
        <v>193</v>
      </c>
      <c r="G30" s="38" t="s">
        <v>202</v>
      </c>
      <c r="H30" s="38" t="s">
        <v>141</v>
      </c>
      <c r="I30" s="39" t="n">
        <v>46213</v>
      </c>
      <c r="J30" s="38" t="n">
        <v>219.59</v>
      </c>
    </row>
    <row r="31" customFormat="false" ht="15" hidden="false" customHeight="false" outlineLevel="0" collapsed="false">
      <c r="A31" s="38" t="s">
        <v>203</v>
      </c>
      <c r="B31" s="39" t="n">
        <v>46211</v>
      </c>
      <c r="C31" s="38" t="s">
        <v>60</v>
      </c>
      <c r="D31" s="38" t="s">
        <v>204</v>
      </c>
      <c r="E31" s="38" t="s">
        <v>79</v>
      </c>
      <c r="F31" s="38" t="s">
        <v>185</v>
      </c>
      <c r="G31" s="38" t="s">
        <v>61</v>
      </c>
      <c r="H31" s="38" t="s">
        <v>141</v>
      </c>
      <c r="I31" s="39" t="n">
        <v>46215</v>
      </c>
      <c r="J31" s="38" t="n">
        <v>77.03</v>
      </c>
    </row>
    <row r="32" customFormat="false" ht="15" hidden="false" customHeight="false" outlineLevel="0" collapsed="false">
      <c r="A32" s="38" t="s">
        <v>205</v>
      </c>
      <c r="B32" s="39" t="n">
        <v>46212</v>
      </c>
      <c r="C32" s="38" t="s">
        <v>64</v>
      </c>
      <c r="D32" s="38" t="s">
        <v>206</v>
      </c>
      <c r="E32" s="38" t="s">
        <v>77</v>
      </c>
      <c r="F32" s="38" t="s">
        <v>80</v>
      </c>
      <c r="G32" s="38" t="s">
        <v>65</v>
      </c>
      <c r="H32" s="38" t="s">
        <v>141</v>
      </c>
      <c r="I32" s="39" t="n">
        <v>46214</v>
      </c>
      <c r="J32" s="38" t="n">
        <v>621.07</v>
      </c>
    </row>
    <row r="33" customFormat="false" ht="15" hidden="false" customHeight="false" outlineLevel="0" collapsed="false">
      <c r="A33" s="38" t="s">
        <v>207</v>
      </c>
      <c r="B33" s="39" t="n">
        <v>46213</v>
      </c>
      <c r="C33" s="38" t="s">
        <v>60</v>
      </c>
      <c r="D33" s="38" t="s">
        <v>146</v>
      </c>
      <c r="E33" s="38" t="s">
        <v>75</v>
      </c>
      <c r="F33" s="38" t="s">
        <v>208</v>
      </c>
      <c r="G33" s="38" t="s">
        <v>63</v>
      </c>
      <c r="H33" s="38" t="s">
        <v>209</v>
      </c>
      <c r="I33" s="39" t="n">
        <v>46218</v>
      </c>
      <c r="J33" s="38" t="n">
        <v>1007.17</v>
      </c>
    </row>
    <row r="34" customFormat="false" ht="15" hidden="false" customHeight="false" outlineLevel="0" collapsed="false">
      <c r="A34" s="38" t="s">
        <v>210</v>
      </c>
      <c r="B34" s="39" t="n">
        <v>46213</v>
      </c>
      <c r="C34" s="38" t="s">
        <v>64</v>
      </c>
      <c r="D34" s="38" t="s">
        <v>211</v>
      </c>
      <c r="E34" s="38" t="s">
        <v>81</v>
      </c>
      <c r="F34" s="38" t="s">
        <v>78</v>
      </c>
      <c r="G34" s="38" t="s">
        <v>67</v>
      </c>
      <c r="H34" s="38" t="s">
        <v>141</v>
      </c>
      <c r="I34" s="39" t="n">
        <v>46213</v>
      </c>
      <c r="J34" s="38" t="n">
        <v>350.72</v>
      </c>
    </row>
    <row r="35" customFormat="false" ht="15" hidden="false" customHeight="false" outlineLevel="0" collapsed="false">
      <c r="A35" s="38" t="s">
        <v>212</v>
      </c>
      <c r="B35" s="39" t="n">
        <v>46213</v>
      </c>
      <c r="C35" s="38" t="s">
        <v>64</v>
      </c>
      <c r="D35" s="38" t="s">
        <v>213</v>
      </c>
      <c r="E35" s="38" t="s">
        <v>75</v>
      </c>
      <c r="F35" s="38" t="s">
        <v>80</v>
      </c>
      <c r="G35" s="38" t="s">
        <v>61</v>
      </c>
      <c r="H35" s="38" t="s">
        <v>141</v>
      </c>
      <c r="I35" s="39" t="n">
        <v>46220</v>
      </c>
      <c r="J35" s="38" t="n">
        <v>99.47</v>
      </c>
    </row>
    <row r="36" customFormat="false" ht="15" hidden="false" customHeight="false" outlineLevel="0" collapsed="false">
      <c r="A36" s="38" t="s">
        <v>214</v>
      </c>
      <c r="B36" s="39" t="n">
        <v>46213</v>
      </c>
      <c r="C36" s="38" t="s">
        <v>64</v>
      </c>
      <c r="D36" s="38" t="s">
        <v>215</v>
      </c>
      <c r="E36" s="38" t="s">
        <v>77</v>
      </c>
      <c r="F36" s="38" t="s">
        <v>80</v>
      </c>
      <c r="G36" s="38" t="s">
        <v>61</v>
      </c>
      <c r="H36" s="38" t="s">
        <v>141</v>
      </c>
      <c r="I36" s="39" t="n">
        <v>46216</v>
      </c>
      <c r="J36" s="38"/>
    </row>
    <row r="37" customFormat="false" ht="15" hidden="false" customHeight="false" outlineLevel="0" collapsed="false">
      <c r="A37" s="38" t="s">
        <v>216</v>
      </c>
      <c r="B37" s="39" t="n">
        <v>46213</v>
      </c>
      <c r="C37" s="38" t="s">
        <v>184</v>
      </c>
      <c r="D37" s="38" t="s">
        <v>217</v>
      </c>
      <c r="E37" s="38" t="s">
        <v>82</v>
      </c>
      <c r="F37" s="38" t="s">
        <v>76</v>
      </c>
      <c r="G37" s="38" t="s">
        <v>68</v>
      </c>
      <c r="H37" s="38" t="s">
        <v>141</v>
      </c>
      <c r="I37" s="39" t="n">
        <v>46215</v>
      </c>
      <c r="J37" s="38" t="n">
        <v>93.09</v>
      </c>
    </row>
    <row r="38" customFormat="false" ht="15" hidden="false" customHeight="false" outlineLevel="0" collapsed="false">
      <c r="A38" s="38" t="s">
        <v>216</v>
      </c>
      <c r="B38" s="39" t="n">
        <v>46213</v>
      </c>
      <c r="C38" s="38" t="s">
        <v>184</v>
      </c>
      <c r="D38" s="38" t="s">
        <v>217</v>
      </c>
      <c r="E38" s="38" t="s">
        <v>82</v>
      </c>
      <c r="F38" s="38" t="s">
        <v>76</v>
      </c>
      <c r="G38" s="38" t="s">
        <v>68</v>
      </c>
      <c r="H38" s="38" t="s">
        <v>141</v>
      </c>
      <c r="I38" s="39" t="n">
        <v>46215</v>
      </c>
      <c r="J38" s="38" t="n">
        <v>93.09</v>
      </c>
    </row>
    <row r="39" customFormat="false" ht="15" hidden="false" customHeight="false" outlineLevel="0" collapsed="false">
      <c r="A39" s="38" t="s">
        <v>218</v>
      </c>
      <c r="B39" s="39" t="n">
        <v>46214</v>
      </c>
      <c r="C39" s="38" t="s">
        <v>64</v>
      </c>
      <c r="D39" s="38" t="s">
        <v>219</v>
      </c>
      <c r="E39" s="38" t="s">
        <v>77</v>
      </c>
      <c r="F39" s="38" t="s">
        <v>78</v>
      </c>
      <c r="G39" s="38" t="s">
        <v>61</v>
      </c>
      <c r="H39" s="38" t="s">
        <v>141</v>
      </c>
      <c r="I39" s="39" t="n">
        <v>46214</v>
      </c>
      <c r="J39" s="38" t="n">
        <v>0</v>
      </c>
    </row>
    <row r="40" customFormat="false" ht="15" hidden="false" customHeight="false" outlineLevel="0" collapsed="false">
      <c r="A40" s="38" t="s">
        <v>220</v>
      </c>
      <c r="B40" s="39" t="n">
        <v>46214</v>
      </c>
      <c r="C40" s="38" t="s">
        <v>64</v>
      </c>
      <c r="D40" s="38" t="s">
        <v>221</v>
      </c>
      <c r="E40" s="38" t="s">
        <v>81</v>
      </c>
      <c r="F40" s="38" t="s">
        <v>208</v>
      </c>
      <c r="G40" s="38" t="s">
        <v>61</v>
      </c>
      <c r="H40" s="38" t="s">
        <v>141</v>
      </c>
      <c r="I40" s="39" t="n">
        <v>46217</v>
      </c>
      <c r="J40" s="38" t="s">
        <v>222</v>
      </c>
    </row>
    <row r="41" customFormat="false" ht="15" hidden="false" customHeight="false" outlineLevel="0" collapsed="false">
      <c r="A41" s="38" t="s">
        <v>223</v>
      </c>
      <c r="B41" s="39" t="n">
        <v>46214</v>
      </c>
      <c r="C41" s="38" t="s">
        <v>66</v>
      </c>
      <c r="D41" s="38" t="s">
        <v>143</v>
      </c>
      <c r="E41" s="38" t="s">
        <v>79</v>
      </c>
      <c r="F41" s="38" t="s">
        <v>224</v>
      </c>
      <c r="G41" s="38" t="s">
        <v>61</v>
      </c>
      <c r="H41" s="38" t="s">
        <v>141</v>
      </c>
      <c r="I41" s="39" t="n">
        <v>46220</v>
      </c>
      <c r="J41" s="38" t="s">
        <v>225</v>
      </c>
    </row>
    <row r="42" customFormat="false" ht="15" hidden="false" customHeight="false" outlineLevel="0" collapsed="false">
      <c r="A42" s="38" t="s">
        <v>226</v>
      </c>
      <c r="B42" s="39" t="n">
        <v>46215</v>
      </c>
      <c r="C42" s="38" t="s">
        <v>62</v>
      </c>
      <c r="D42" s="38" t="s">
        <v>227</v>
      </c>
      <c r="E42" s="38" t="s">
        <v>77</v>
      </c>
      <c r="F42" s="38" t="s">
        <v>78</v>
      </c>
      <c r="G42" s="38" t="s">
        <v>61</v>
      </c>
      <c r="H42" s="38" t="s">
        <v>141</v>
      </c>
      <c r="I42" s="39" t="n">
        <v>46218</v>
      </c>
      <c r="J42" s="38" t="n">
        <v>64.71</v>
      </c>
    </row>
    <row r="43" customFormat="false" ht="15" hidden="false" customHeight="false" outlineLevel="0" collapsed="false">
      <c r="A43" s="38" t="s">
        <v>228</v>
      </c>
      <c r="B43" s="39" t="n">
        <v>46215</v>
      </c>
      <c r="C43" s="38" t="s">
        <v>159</v>
      </c>
      <c r="D43" s="38" t="s">
        <v>229</v>
      </c>
      <c r="E43" s="38" t="s">
        <v>82</v>
      </c>
      <c r="F43" s="38" t="s">
        <v>80</v>
      </c>
      <c r="G43" s="38" t="s">
        <v>68</v>
      </c>
      <c r="H43" s="38" t="s">
        <v>141</v>
      </c>
      <c r="I43" s="39" t="n">
        <v>46221</v>
      </c>
      <c r="J43" s="38" t="n">
        <v>156.05</v>
      </c>
    </row>
    <row r="44" customFormat="false" ht="15" hidden="false" customHeight="false" outlineLevel="0" collapsed="false">
      <c r="A44" s="38" t="s">
        <v>230</v>
      </c>
      <c r="B44" s="39" t="n">
        <v>46215</v>
      </c>
      <c r="C44" s="38" t="s">
        <v>66</v>
      </c>
      <c r="D44" s="38" t="s">
        <v>204</v>
      </c>
      <c r="E44" s="38" t="s">
        <v>77</v>
      </c>
      <c r="F44" s="38" t="s">
        <v>80</v>
      </c>
      <c r="G44" s="38" t="s">
        <v>65</v>
      </c>
      <c r="H44" s="38" t="s">
        <v>141</v>
      </c>
      <c r="I44" s="39" t="n">
        <v>46218</v>
      </c>
      <c r="J44" s="38" t="n">
        <v>755.33</v>
      </c>
    </row>
    <row r="45" customFormat="false" ht="15" hidden="false" customHeight="false" outlineLevel="0" collapsed="false">
      <c r="A45" s="38" t="s">
        <v>231</v>
      </c>
      <c r="B45" s="39" t="n">
        <v>46215</v>
      </c>
      <c r="C45" s="38" t="s">
        <v>66</v>
      </c>
      <c r="D45" s="38" t="s">
        <v>213</v>
      </c>
      <c r="E45" s="38" t="s">
        <v>232</v>
      </c>
      <c r="F45" s="38" t="s">
        <v>80</v>
      </c>
      <c r="G45" s="38" t="s">
        <v>61</v>
      </c>
      <c r="H45" s="38" t="s">
        <v>141</v>
      </c>
      <c r="I45" s="39" t="n">
        <v>46219</v>
      </c>
      <c r="J45" s="38" t="n">
        <v>0</v>
      </c>
    </row>
    <row r="46" customFormat="false" ht="15" hidden="false" customHeight="false" outlineLevel="0" collapsed="false">
      <c r="A46" s="38" t="s">
        <v>233</v>
      </c>
      <c r="B46" s="39" t="n">
        <v>46215</v>
      </c>
      <c r="C46" s="38" t="s">
        <v>66</v>
      </c>
      <c r="D46" s="38" t="s">
        <v>167</v>
      </c>
      <c r="E46" s="38" t="s">
        <v>82</v>
      </c>
      <c r="F46" s="38" t="s">
        <v>80</v>
      </c>
      <c r="G46" s="38" t="s">
        <v>68</v>
      </c>
      <c r="H46" s="38" t="s">
        <v>141</v>
      </c>
      <c r="I46" s="39" t="n">
        <v>46215</v>
      </c>
      <c r="J46" s="38" t="n">
        <v>116.26</v>
      </c>
    </row>
    <row r="47" customFormat="false" ht="15" hidden="false" customHeight="false" outlineLevel="0" collapsed="false">
      <c r="A47" s="38" t="s">
        <v>234</v>
      </c>
      <c r="B47" s="39" t="n">
        <v>46216</v>
      </c>
      <c r="C47" s="38" t="s">
        <v>235</v>
      </c>
      <c r="D47" s="38" t="s">
        <v>197</v>
      </c>
      <c r="E47" s="38" t="s">
        <v>79</v>
      </c>
      <c r="F47" s="38" t="s">
        <v>175</v>
      </c>
      <c r="G47" s="38" t="s">
        <v>61</v>
      </c>
      <c r="H47" s="38" t="s">
        <v>141</v>
      </c>
      <c r="I47" s="39" t="n">
        <v>46219</v>
      </c>
      <c r="J47" s="38" t="n">
        <v>0</v>
      </c>
    </row>
    <row r="48" customFormat="false" ht="15" hidden="false" customHeight="false" outlineLevel="0" collapsed="false">
      <c r="A48" s="38" t="s">
        <v>236</v>
      </c>
      <c r="B48" s="39" t="n">
        <v>46216</v>
      </c>
      <c r="C48" s="38" t="s">
        <v>60</v>
      </c>
      <c r="D48" s="38" t="s">
        <v>237</v>
      </c>
      <c r="E48" s="38" t="s">
        <v>238</v>
      </c>
      <c r="F48" s="38" t="s">
        <v>78</v>
      </c>
      <c r="G48" s="38" t="s">
        <v>186</v>
      </c>
      <c r="H48" s="38" t="s">
        <v>141</v>
      </c>
      <c r="I48" s="39" t="n">
        <v>46219</v>
      </c>
      <c r="J48" s="38" t="n">
        <v>0</v>
      </c>
    </row>
    <row r="49" customFormat="false" ht="15" hidden="false" customHeight="false" outlineLevel="0" collapsed="false">
      <c r="A49" s="38" t="s">
        <v>239</v>
      </c>
      <c r="B49" s="39" t="n">
        <v>46216</v>
      </c>
      <c r="C49" s="38" t="s">
        <v>62</v>
      </c>
      <c r="D49" s="38" t="s">
        <v>240</v>
      </c>
      <c r="E49" s="38" t="s">
        <v>75</v>
      </c>
      <c r="F49" s="38" t="s">
        <v>80</v>
      </c>
      <c r="G49" s="38" t="s">
        <v>61</v>
      </c>
      <c r="H49" s="38" t="s">
        <v>147</v>
      </c>
      <c r="I49" s="39"/>
      <c r="J49" s="38" t="n">
        <v>0</v>
      </c>
    </row>
    <row r="50" customFormat="false" ht="15" hidden="false" customHeight="false" outlineLevel="0" collapsed="false">
      <c r="A50" s="38" t="s">
        <v>241</v>
      </c>
      <c r="B50" s="39" t="n">
        <v>46217</v>
      </c>
      <c r="C50" s="38" t="s">
        <v>62</v>
      </c>
      <c r="D50" s="38" t="s">
        <v>182</v>
      </c>
      <c r="E50" s="38" t="s">
        <v>238</v>
      </c>
      <c r="F50" s="38" t="s">
        <v>78</v>
      </c>
      <c r="G50" s="38" t="s">
        <v>61</v>
      </c>
      <c r="H50" s="38" t="s">
        <v>141</v>
      </c>
      <c r="I50" s="39" t="n">
        <v>46219</v>
      </c>
      <c r="J50" s="38" t="n">
        <v>0</v>
      </c>
    </row>
    <row r="51" customFormat="false" ht="15" hidden="false" customHeight="false" outlineLevel="0" collapsed="false">
      <c r="A51" s="38" t="s">
        <v>242</v>
      </c>
      <c r="B51" s="39" t="n">
        <v>46218</v>
      </c>
      <c r="C51" s="38" t="s">
        <v>60</v>
      </c>
      <c r="D51" s="38" t="s">
        <v>227</v>
      </c>
      <c r="E51" s="38" t="s">
        <v>77</v>
      </c>
      <c r="F51" s="38" t="s">
        <v>243</v>
      </c>
      <c r="G51" s="38" t="s">
        <v>65</v>
      </c>
      <c r="H51" s="38" t="s">
        <v>147</v>
      </c>
      <c r="I51" s="39"/>
      <c r="J51" s="38" t="n">
        <v>703.18</v>
      </c>
    </row>
    <row r="52" customFormat="false" ht="15" hidden="false" customHeight="false" outlineLevel="0" collapsed="false">
      <c r="A52" s="38" t="s">
        <v>244</v>
      </c>
      <c r="B52" s="39" t="n">
        <v>46218</v>
      </c>
      <c r="C52" s="38" t="s">
        <v>62</v>
      </c>
      <c r="D52" s="38" t="s">
        <v>149</v>
      </c>
      <c r="E52" s="38" t="s">
        <v>75</v>
      </c>
      <c r="F52" s="38" t="s">
        <v>78</v>
      </c>
      <c r="G52" s="38" t="s">
        <v>245</v>
      </c>
      <c r="H52" s="38" t="s">
        <v>141</v>
      </c>
      <c r="I52" s="39" t="n">
        <v>46224</v>
      </c>
      <c r="J52" s="38" t="n">
        <v>808.29</v>
      </c>
    </row>
    <row r="53" customFormat="false" ht="15" hidden="false" customHeight="false" outlineLevel="0" collapsed="false">
      <c r="A53" s="38" t="s">
        <v>246</v>
      </c>
      <c r="B53" s="39" t="n">
        <v>46218</v>
      </c>
      <c r="C53" s="38" t="s">
        <v>64</v>
      </c>
      <c r="D53" s="38" t="s">
        <v>247</v>
      </c>
      <c r="E53" s="38" t="s">
        <v>79</v>
      </c>
      <c r="F53" s="38" t="s">
        <v>175</v>
      </c>
      <c r="G53" s="38" t="s">
        <v>61</v>
      </c>
      <c r="H53" s="38" t="s">
        <v>141</v>
      </c>
      <c r="I53" s="39" t="n">
        <v>46226</v>
      </c>
      <c r="J53" s="38" t="s">
        <v>248</v>
      </c>
    </row>
    <row r="54" customFormat="false" ht="15" hidden="false" customHeight="false" outlineLevel="0" collapsed="false">
      <c r="A54" s="38" t="s">
        <v>249</v>
      </c>
      <c r="B54" s="39" t="n">
        <v>46218</v>
      </c>
      <c r="C54" s="38" t="s">
        <v>64</v>
      </c>
      <c r="D54" s="38" t="s">
        <v>219</v>
      </c>
      <c r="E54" s="38" t="s">
        <v>79</v>
      </c>
      <c r="F54" s="38" t="s">
        <v>78</v>
      </c>
      <c r="G54" s="38" t="s">
        <v>61</v>
      </c>
      <c r="H54" s="38" t="s">
        <v>141</v>
      </c>
      <c r="I54" s="39" t="n">
        <v>46220</v>
      </c>
      <c r="J54" s="38" t="n">
        <v>0</v>
      </c>
    </row>
    <row r="55" customFormat="false" ht="15" hidden="false" customHeight="false" outlineLevel="0" collapsed="false">
      <c r="A55" s="38" t="s">
        <v>250</v>
      </c>
      <c r="B55" s="39" t="n">
        <v>46218</v>
      </c>
      <c r="C55" s="38" t="s">
        <v>64</v>
      </c>
      <c r="D55" s="38" t="s">
        <v>151</v>
      </c>
      <c r="E55" s="38" t="s">
        <v>251</v>
      </c>
      <c r="F55" s="38" t="s">
        <v>80</v>
      </c>
      <c r="G55" s="38" t="s">
        <v>186</v>
      </c>
      <c r="H55" s="38" t="s">
        <v>180</v>
      </c>
      <c r="I55" s="39" t="n">
        <v>46229</v>
      </c>
      <c r="J55" s="38" t="n">
        <v>108.35</v>
      </c>
    </row>
    <row r="56" customFormat="false" ht="15" hidden="false" customHeight="false" outlineLevel="0" collapsed="false">
      <c r="A56" s="38" t="s">
        <v>252</v>
      </c>
      <c r="B56" s="39" t="n">
        <v>46219</v>
      </c>
      <c r="C56" s="38" t="s">
        <v>60</v>
      </c>
      <c r="D56" s="38" t="s">
        <v>253</v>
      </c>
      <c r="E56" s="38" t="s">
        <v>82</v>
      </c>
      <c r="F56" s="38" t="s">
        <v>76</v>
      </c>
      <c r="G56" s="38" t="s">
        <v>68</v>
      </c>
      <c r="H56" s="38" t="s">
        <v>141</v>
      </c>
      <c r="I56" s="39" t="n">
        <v>46219</v>
      </c>
      <c r="J56" s="38" t="n">
        <v>250.16</v>
      </c>
    </row>
    <row r="57" customFormat="false" ht="15" hidden="false" customHeight="false" outlineLevel="0" collapsed="false">
      <c r="A57" s="38" t="s">
        <v>254</v>
      </c>
      <c r="B57" s="39" t="n">
        <v>46219</v>
      </c>
      <c r="C57" s="38" t="s">
        <v>62</v>
      </c>
      <c r="D57" s="38" t="s">
        <v>195</v>
      </c>
      <c r="E57" s="38" t="s">
        <v>79</v>
      </c>
      <c r="F57" s="38" t="s">
        <v>80</v>
      </c>
      <c r="G57" s="38" t="s">
        <v>61</v>
      </c>
      <c r="H57" s="38" t="s">
        <v>141</v>
      </c>
      <c r="I57" s="39" t="n">
        <v>46223</v>
      </c>
      <c r="J57" s="38"/>
    </row>
    <row r="58" customFormat="false" ht="15" hidden="false" customHeight="false" outlineLevel="0" collapsed="false">
      <c r="A58" s="38" t="s">
        <v>255</v>
      </c>
      <c r="B58" s="39" t="n">
        <v>46219</v>
      </c>
      <c r="C58" s="38" t="s">
        <v>62</v>
      </c>
      <c r="D58" s="38" t="s">
        <v>256</v>
      </c>
      <c r="E58" s="38" t="s">
        <v>77</v>
      </c>
      <c r="F58" s="38" t="s">
        <v>78</v>
      </c>
      <c r="G58" s="38" t="s">
        <v>186</v>
      </c>
      <c r="H58" s="38" t="s">
        <v>180</v>
      </c>
      <c r="I58" s="39" t="n">
        <v>46222</v>
      </c>
      <c r="J58" s="38" t="n">
        <v>57.13</v>
      </c>
    </row>
    <row r="59" customFormat="false" ht="15" hidden="false" customHeight="false" outlineLevel="0" collapsed="false">
      <c r="A59" s="38" t="s">
        <v>257</v>
      </c>
      <c r="B59" s="39" t="n">
        <v>46219</v>
      </c>
      <c r="C59" s="38" t="s">
        <v>64</v>
      </c>
      <c r="D59" s="38" t="s">
        <v>258</v>
      </c>
      <c r="E59" s="38" t="s">
        <v>75</v>
      </c>
      <c r="F59" s="38" t="s">
        <v>80</v>
      </c>
      <c r="G59" s="38" t="s">
        <v>63</v>
      </c>
      <c r="H59" s="38" t="s">
        <v>141</v>
      </c>
      <c r="I59" s="39" t="n">
        <v>46226</v>
      </c>
      <c r="J59" s="38" t="s">
        <v>259</v>
      </c>
    </row>
    <row r="60" customFormat="false" ht="15" hidden="false" customHeight="false" outlineLevel="0" collapsed="false">
      <c r="A60" s="38" t="s">
        <v>260</v>
      </c>
      <c r="B60" s="39" t="n">
        <v>46219</v>
      </c>
      <c r="C60" s="38" t="s">
        <v>66</v>
      </c>
      <c r="D60" s="38" t="s">
        <v>261</v>
      </c>
      <c r="E60" s="38" t="s">
        <v>83</v>
      </c>
      <c r="F60" s="38" t="s">
        <v>80</v>
      </c>
      <c r="G60" s="38" t="s">
        <v>61</v>
      </c>
      <c r="H60" s="38" t="s">
        <v>141</v>
      </c>
      <c r="I60" s="39" t="n">
        <v>46224</v>
      </c>
      <c r="J60" s="38" t="n">
        <v>0</v>
      </c>
    </row>
    <row r="61" customFormat="false" ht="15" hidden="false" customHeight="false" outlineLevel="0" collapsed="false">
      <c r="A61" s="38" t="s">
        <v>262</v>
      </c>
      <c r="B61" s="39" t="n">
        <v>46219</v>
      </c>
      <c r="C61" s="38" t="s">
        <v>66</v>
      </c>
      <c r="D61" s="38" t="s">
        <v>263</v>
      </c>
      <c r="E61" s="38" t="s">
        <v>75</v>
      </c>
      <c r="F61" s="38" t="s">
        <v>76</v>
      </c>
      <c r="G61" s="38" t="s">
        <v>63</v>
      </c>
      <c r="H61" s="38" t="s">
        <v>141</v>
      </c>
      <c r="I61" s="39" t="n">
        <v>46221</v>
      </c>
      <c r="J61" s="38" t="n">
        <v>1282.05</v>
      </c>
    </row>
    <row r="62" customFormat="false" ht="15" hidden="false" customHeight="false" outlineLevel="0" collapsed="false">
      <c r="A62" s="38" t="s">
        <v>264</v>
      </c>
      <c r="B62" s="39" t="n">
        <v>46220</v>
      </c>
      <c r="C62" s="38" t="s">
        <v>66</v>
      </c>
      <c r="D62" s="38" t="s">
        <v>265</v>
      </c>
      <c r="E62" s="38" t="s">
        <v>79</v>
      </c>
      <c r="F62" s="38" t="s">
        <v>208</v>
      </c>
      <c r="G62" s="38" t="s">
        <v>61</v>
      </c>
      <c r="H62" s="38" t="s">
        <v>141</v>
      </c>
      <c r="I62" s="39" t="n">
        <v>46221</v>
      </c>
      <c r="J62" s="38"/>
    </row>
    <row r="63" customFormat="false" ht="15" hidden="false" customHeight="false" outlineLevel="0" collapsed="false">
      <c r="A63" s="38" t="s">
        <v>266</v>
      </c>
      <c r="B63" s="39" t="n">
        <v>46221</v>
      </c>
      <c r="C63" s="38" t="s">
        <v>267</v>
      </c>
      <c r="D63" s="38" t="s">
        <v>268</v>
      </c>
      <c r="E63" s="38" t="s">
        <v>75</v>
      </c>
      <c r="F63" s="38" t="s">
        <v>80</v>
      </c>
      <c r="G63" s="38" t="s">
        <v>63</v>
      </c>
      <c r="H63" s="38" t="s">
        <v>209</v>
      </c>
      <c r="I63" s="39" t="n">
        <v>46232</v>
      </c>
      <c r="J63" s="38" t="n">
        <v>239.97</v>
      </c>
    </row>
    <row r="64" customFormat="false" ht="15" hidden="false" customHeight="false" outlineLevel="0" collapsed="false">
      <c r="A64" s="38" t="s">
        <v>269</v>
      </c>
      <c r="B64" s="39" t="n">
        <v>46221</v>
      </c>
      <c r="C64" s="38" t="s">
        <v>64</v>
      </c>
      <c r="D64" s="38" t="s">
        <v>270</v>
      </c>
      <c r="E64" s="38" t="s">
        <v>75</v>
      </c>
      <c r="F64" s="38" t="s">
        <v>208</v>
      </c>
      <c r="G64" s="38" t="s">
        <v>63</v>
      </c>
      <c r="H64" s="38" t="s">
        <v>141</v>
      </c>
      <c r="I64" s="39" t="n">
        <v>46221</v>
      </c>
      <c r="J64" s="38" t="s">
        <v>271</v>
      </c>
    </row>
    <row r="65" customFormat="false" ht="15" hidden="false" customHeight="false" outlineLevel="0" collapsed="false">
      <c r="A65" s="38" t="s">
        <v>272</v>
      </c>
      <c r="B65" s="39" t="n">
        <v>46221</v>
      </c>
      <c r="C65" s="38" t="s">
        <v>66</v>
      </c>
      <c r="D65" s="38" t="s">
        <v>273</v>
      </c>
      <c r="E65" s="38" t="s">
        <v>75</v>
      </c>
      <c r="F65" s="38" t="s">
        <v>76</v>
      </c>
      <c r="G65" s="38" t="s">
        <v>63</v>
      </c>
      <c r="H65" s="38" t="s">
        <v>141</v>
      </c>
      <c r="I65" s="39" t="n">
        <v>46222</v>
      </c>
      <c r="J65" s="38" t="s">
        <v>274</v>
      </c>
    </row>
    <row r="66" customFormat="false" ht="15" hidden="false" customHeight="false" outlineLevel="0" collapsed="false">
      <c r="A66" s="38" t="s">
        <v>275</v>
      </c>
      <c r="B66" s="39" t="n">
        <v>46221</v>
      </c>
      <c r="C66" s="38" t="s">
        <v>159</v>
      </c>
      <c r="D66" s="38" t="s">
        <v>201</v>
      </c>
      <c r="E66" s="38" t="s">
        <v>232</v>
      </c>
      <c r="F66" s="38" t="s">
        <v>78</v>
      </c>
      <c r="G66" s="38" t="s">
        <v>186</v>
      </c>
      <c r="H66" s="38" t="s">
        <v>141</v>
      </c>
      <c r="I66" s="39" t="n">
        <v>46223</v>
      </c>
      <c r="J66" s="38" t="n">
        <v>69.88</v>
      </c>
    </row>
    <row r="67" customFormat="false" ht="15" hidden="false" customHeight="false" outlineLevel="0" collapsed="false">
      <c r="A67" s="38" t="s">
        <v>276</v>
      </c>
      <c r="B67" s="39" t="n">
        <v>46222</v>
      </c>
      <c r="C67" s="38" t="s">
        <v>60</v>
      </c>
      <c r="D67" s="38" t="s">
        <v>277</v>
      </c>
      <c r="E67" s="38" t="s">
        <v>75</v>
      </c>
      <c r="F67" s="38" t="s">
        <v>80</v>
      </c>
      <c r="G67" s="38" t="s">
        <v>63</v>
      </c>
      <c r="H67" s="38" t="s">
        <v>141</v>
      </c>
      <c r="I67" s="39" t="n">
        <v>46235</v>
      </c>
      <c r="J67" s="38" t="n">
        <v>240.27</v>
      </c>
    </row>
    <row r="68" customFormat="false" ht="15" hidden="false" customHeight="false" outlineLevel="0" collapsed="false">
      <c r="A68" s="38" t="s">
        <v>278</v>
      </c>
      <c r="B68" s="39" t="n">
        <v>46222</v>
      </c>
      <c r="C68" s="38" t="s">
        <v>62</v>
      </c>
      <c r="D68" s="38" t="s">
        <v>217</v>
      </c>
      <c r="E68" s="38" t="s">
        <v>83</v>
      </c>
      <c r="F68" s="38" t="s">
        <v>78</v>
      </c>
      <c r="G68" s="38" t="s">
        <v>61</v>
      </c>
      <c r="H68" s="38" t="s">
        <v>141</v>
      </c>
      <c r="I68" s="39" t="n">
        <v>46224</v>
      </c>
      <c r="J68" s="38"/>
    </row>
    <row r="69" customFormat="false" ht="15" hidden="false" customHeight="false" outlineLevel="0" collapsed="false">
      <c r="A69" s="38" t="s">
        <v>279</v>
      </c>
      <c r="B69" s="39" t="n">
        <v>46222</v>
      </c>
      <c r="C69" s="38" t="s">
        <v>62</v>
      </c>
      <c r="D69" s="38" t="s">
        <v>165</v>
      </c>
      <c r="E69" s="38" t="s">
        <v>77</v>
      </c>
      <c r="F69" s="38" t="s">
        <v>80</v>
      </c>
      <c r="G69" s="38" t="s">
        <v>61</v>
      </c>
      <c r="H69" s="38" t="s">
        <v>141</v>
      </c>
      <c r="I69" s="39" t="n">
        <v>46227</v>
      </c>
      <c r="J69" s="38" t="n">
        <v>35.9</v>
      </c>
    </row>
    <row r="70" customFormat="false" ht="15" hidden="false" customHeight="false" outlineLevel="0" collapsed="false">
      <c r="A70" s="38" t="s">
        <v>280</v>
      </c>
      <c r="B70" s="39" t="n">
        <v>46222</v>
      </c>
      <c r="C70" s="38" t="s">
        <v>281</v>
      </c>
      <c r="D70" s="38" t="s">
        <v>282</v>
      </c>
      <c r="E70" s="38" t="s">
        <v>75</v>
      </c>
      <c r="F70" s="38" t="s">
        <v>80</v>
      </c>
      <c r="G70" s="38" t="s">
        <v>61</v>
      </c>
      <c r="H70" s="38" t="s">
        <v>141</v>
      </c>
      <c r="I70" s="39" t="n">
        <v>46226</v>
      </c>
      <c r="J70" s="38" t="n">
        <v>90.78</v>
      </c>
    </row>
    <row r="71" customFormat="false" ht="15" hidden="false" customHeight="false" outlineLevel="0" collapsed="false">
      <c r="A71" s="38" t="s">
        <v>283</v>
      </c>
      <c r="B71" s="39" t="n">
        <v>46223</v>
      </c>
      <c r="C71" s="38" t="s">
        <v>64</v>
      </c>
      <c r="D71" s="38" t="s">
        <v>154</v>
      </c>
      <c r="E71" s="38" t="s">
        <v>284</v>
      </c>
      <c r="F71" s="38" t="s">
        <v>80</v>
      </c>
      <c r="G71" s="38" t="s">
        <v>61</v>
      </c>
      <c r="H71" s="38" t="s">
        <v>141</v>
      </c>
      <c r="I71" s="39" t="n">
        <v>46229</v>
      </c>
      <c r="J71" s="38" t="n">
        <v>64.84</v>
      </c>
    </row>
    <row r="72" customFormat="false" ht="15" hidden="false" customHeight="false" outlineLevel="0" collapsed="false">
      <c r="A72" s="38" t="s">
        <v>285</v>
      </c>
      <c r="B72" s="39" t="n">
        <v>46223</v>
      </c>
      <c r="C72" s="38" t="s">
        <v>64</v>
      </c>
      <c r="D72" s="38" t="s">
        <v>277</v>
      </c>
      <c r="E72" s="38" t="s">
        <v>79</v>
      </c>
      <c r="F72" s="38" t="s">
        <v>80</v>
      </c>
      <c r="G72" s="38" t="s">
        <v>61</v>
      </c>
      <c r="H72" s="38" t="s">
        <v>141</v>
      </c>
      <c r="I72" s="39" t="n">
        <v>46229</v>
      </c>
      <c r="J72" s="38" t="n">
        <v>157.52</v>
      </c>
    </row>
    <row r="73" customFormat="false" ht="15" hidden="false" customHeight="false" outlineLevel="0" collapsed="false">
      <c r="A73" s="38" t="s">
        <v>286</v>
      </c>
      <c r="B73" s="39" t="n">
        <v>46223</v>
      </c>
      <c r="C73" s="38" t="s">
        <v>287</v>
      </c>
      <c r="D73" s="38" t="s">
        <v>288</v>
      </c>
      <c r="E73" s="38" t="s">
        <v>83</v>
      </c>
      <c r="F73" s="38" t="s">
        <v>80</v>
      </c>
      <c r="G73" s="38" t="s">
        <v>289</v>
      </c>
      <c r="H73" s="38" t="s">
        <v>141</v>
      </c>
      <c r="I73" s="39" t="n">
        <v>46230</v>
      </c>
      <c r="J73" s="38" t="n">
        <v>131.44</v>
      </c>
    </row>
    <row r="74" customFormat="false" ht="15" hidden="false" customHeight="false" outlineLevel="0" collapsed="false">
      <c r="A74" s="38" t="s">
        <v>290</v>
      </c>
      <c r="B74" s="39" t="n">
        <v>46224</v>
      </c>
      <c r="C74" s="38" t="s">
        <v>188</v>
      </c>
      <c r="D74" s="38" t="s">
        <v>291</v>
      </c>
      <c r="E74" s="38" t="s">
        <v>81</v>
      </c>
      <c r="F74" s="38" t="s">
        <v>292</v>
      </c>
      <c r="G74" s="38" t="s">
        <v>67</v>
      </c>
      <c r="H74" s="38" t="s">
        <v>141</v>
      </c>
      <c r="I74" s="39" t="n">
        <v>46224</v>
      </c>
      <c r="J74" s="38" t="n">
        <v>680.4</v>
      </c>
    </row>
    <row r="75" customFormat="false" ht="15" hidden="false" customHeight="false" outlineLevel="0" collapsed="false">
      <c r="A75" s="38" t="s">
        <v>293</v>
      </c>
      <c r="B75" s="39" t="n">
        <v>46224</v>
      </c>
      <c r="C75" s="38" t="s">
        <v>60</v>
      </c>
      <c r="D75" s="38" t="s">
        <v>247</v>
      </c>
      <c r="E75" s="38" t="s">
        <v>294</v>
      </c>
      <c r="F75" s="38" t="s">
        <v>78</v>
      </c>
      <c r="G75" s="38" t="s">
        <v>65</v>
      </c>
      <c r="H75" s="38" t="s">
        <v>141</v>
      </c>
      <c r="I75" s="39" t="n">
        <v>46226</v>
      </c>
      <c r="J75" s="38" t="n">
        <v>739.73</v>
      </c>
    </row>
    <row r="76" customFormat="false" ht="15" hidden="false" customHeight="false" outlineLevel="0" collapsed="false">
      <c r="A76" s="38" t="s">
        <v>295</v>
      </c>
      <c r="B76" s="39" t="n">
        <v>46224</v>
      </c>
      <c r="C76" s="38" t="s">
        <v>62</v>
      </c>
      <c r="D76" s="38" t="s">
        <v>296</v>
      </c>
      <c r="E76" s="38" t="s">
        <v>82</v>
      </c>
      <c r="F76" s="38" t="s">
        <v>80</v>
      </c>
      <c r="G76" s="38" t="s">
        <v>68</v>
      </c>
      <c r="H76" s="38" t="s">
        <v>141</v>
      </c>
      <c r="I76" s="39" t="n">
        <v>46227</v>
      </c>
      <c r="J76" s="38" t="n">
        <v>256.32</v>
      </c>
    </row>
    <row r="77" customFormat="false" ht="15" hidden="false" customHeight="false" outlineLevel="0" collapsed="false">
      <c r="A77" s="38" t="s">
        <v>297</v>
      </c>
      <c r="B77" s="39" t="n">
        <v>46224</v>
      </c>
      <c r="C77" s="38" t="s">
        <v>62</v>
      </c>
      <c r="D77" s="38" t="s">
        <v>298</v>
      </c>
      <c r="E77" s="38" t="s">
        <v>79</v>
      </c>
      <c r="F77" s="38" t="s">
        <v>78</v>
      </c>
      <c r="G77" s="38" t="s">
        <v>61</v>
      </c>
      <c r="H77" s="38" t="s">
        <v>141</v>
      </c>
      <c r="I77" s="39" t="n">
        <v>46227</v>
      </c>
      <c r="J77" s="38" t="n">
        <v>91.9</v>
      </c>
    </row>
    <row r="78" customFormat="false" ht="15" hidden="false" customHeight="false" outlineLevel="0" collapsed="false">
      <c r="A78" s="38" t="s">
        <v>299</v>
      </c>
      <c r="B78" s="39" t="n">
        <v>46225</v>
      </c>
      <c r="C78" s="38" t="s">
        <v>267</v>
      </c>
      <c r="D78" s="38" t="s">
        <v>300</v>
      </c>
      <c r="E78" s="38" t="s">
        <v>284</v>
      </c>
      <c r="F78" s="38" t="s">
        <v>80</v>
      </c>
      <c r="G78" s="38" t="s">
        <v>61</v>
      </c>
      <c r="H78" s="38" t="s">
        <v>209</v>
      </c>
      <c r="I78" s="39" t="n">
        <v>46227</v>
      </c>
      <c r="J78" s="38"/>
    </row>
    <row r="79" customFormat="false" ht="15" hidden="false" customHeight="false" outlineLevel="0" collapsed="false">
      <c r="A79" s="38" t="s">
        <v>301</v>
      </c>
      <c r="B79" s="39" t="n">
        <v>46225</v>
      </c>
      <c r="C79" s="38" t="s">
        <v>60</v>
      </c>
      <c r="D79" s="38" t="s">
        <v>298</v>
      </c>
      <c r="E79" s="38" t="s">
        <v>75</v>
      </c>
      <c r="F79" s="38" t="s">
        <v>78</v>
      </c>
      <c r="G79" s="38" t="s">
        <v>289</v>
      </c>
      <c r="H79" s="38" t="s">
        <v>141</v>
      </c>
      <c r="I79" s="39" t="n">
        <v>46228</v>
      </c>
      <c r="J79" s="38" t="n">
        <v>73.54</v>
      </c>
    </row>
    <row r="80" customFormat="false" ht="15" hidden="false" customHeight="false" outlineLevel="0" collapsed="false">
      <c r="A80" s="38" t="s">
        <v>301</v>
      </c>
      <c r="B80" s="39" t="n">
        <v>46225</v>
      </c>
      <c r="C80" s="38" t="s">
        <v>60</v>
      </c>
      <c r="D80" s="38" t="s">
        <v>298</v>
      </c>
      <c r="E80" s="38" t="s">
        <v>75</v>
      </c>
      <c r="F80" s="38" t="s">
        <v>78</v>
      </c>
      <c r="G80" s="38" t="s">
        <v>289</v>
      </c>
      <c r="H80" s="38" t="s">
        <v>141</v>
      </c>
      <c r="I80" s="39" t="n">
        <v>46228</v>
      </c>
      <c r="J80" s="38" t="n">
        <v>73.54</v>
      </c>
    </row>
    <row r="81" customFormat="false" ht="15" hidden="false" customHeight="false" outlineLevel="0" collapsed="false">
      <c r="A81" s="38" t="s">
        <v>302</v>
      </c>
      <c r="B81" s="39" t="n">
        <v>46225</v>
      </c>
      <c r="C81" s="38" t="s">
        <v>62</v>
      </c>
      <c r="D81" s="38" t="s">
        <v>303</v>
      </c>
      <c r="E81" s="38" t="s">
        <v>77</v>
      </c>
      <c r="F81" s="38" t="s">
        <v>80</v>
      </c>
      <c r="G81" s="38" t="s">
        <v>61</v>
      </c>
      <c r="H81" s="38" t="s">
        <v>141</v>
      </c>
      <c r="I81" s="39" t="n">
        <v>46229</v>
      </c>
      <c r="J81" s="38" t="n">
        <v>0</v>
      </c>
    </row>
    <row r="82" customFormat="false" ht="15" hidden="false" customHeight="false" outlineLevel="0" collapsed="false">
      <c r="A82" s="38" t="s">
        <v>304</v>
      </c>
      <c r="B82" s="39" t="n">
        <v>46225</v>
      </c>
      <c r="C82" s="38" t="s">
        <v>64</v>
      </c>
      <c r="D82" s="38" t="s">
        <v>305</v>
      </c>
      <c r="E82" s="38" t="s">
        <v>83</v>
      </c>
      <c r="F82" s="38" t="s">
        <v>78</v>
      </c>
      <c r="G82" s="38" t="s">
        <v>61</v>
      </c>
      <c r="H82" s="38" t="s">
        <v>141</v>
      </c>
      <c r="I82" s="39" t="n">
        <v>46234</v>
      </c>
      <c r="J82" s="38"/>
    </row>
    <row r="83" customFormat="false" ht="15" hidden="false" customHeight="false" outlineLevel="0" collapsed="false">
      <c r="A83" s="38" t="s">
        <v>306</v>
      </c>
      <c r="B83" s="39" t="n">
        <v>46225</v>
      </c>
      <c r="C83" s="38" t="s">
        <v>66</v>
      </c>
      <c r="D83" s="38" t="s">
        <v>307</v>
      </c>
      <c r="E83" s="38" t="s">
        <v>75</v>
      </c>
      <c r="F83" s="38" t="s">
        <v>78</v>
      </c>
      <c r="G83" s="38" t="s">
        <v>63</v>
      </c>
      <c r="H83" s="38" t="s">
        <v>141</v>
      </c>
      <c r="I83" s="39" t="n">
        <v>46234</v>
      </c>
      <c r="J83" s="38" t="n">
        <v>1371.48</v>
      </c>
    </row>
    <row r="84" customFormat="false" ht="15" hidden="false" customHeight="false" outlineLevel="0" collapsed="false">
      <c r="A84" s="38" t="s">
        <v>308</v>
      </c>
      <c r="B84" s="39" t="n">
        <v>46226</v>
      </c>
      <c r="C84" s="38" t="s">
        <v>60</v>
      </c>
      <c r="D84" s="38" t="s">
        <v>151</v>
      </c>
      <c r="E84" s="38" t="s">
        <v>77</v>
      </c>
      <c r="F84" s="38" t="s">
        <v>78</v>
      </c>
      <c r="G84" s="38" t="s">
        <v>61</v>
      </c>
      <c r="H84" s="38" t="s">
        <v>141</v>
      </c>
      <c r="I84" s="39" t="n">
        <v>46228</v>
      </c>
      <c r="J84" s="38" t="n">
        <v>90.35</v>
      </c>
    </row>
    <row r="85" customFormat="false" ht="15" hidden="false" customHeight="false" outlineLevel="0" collapsed="false">
      <c r="A85" s="38" t="s">
        <v>309</v>
      </c>
      <c r="B85" s="39" t="n">
        <v>46226</v>
      </c>
      <c r="C85" s="38" t="s">
        <v>60</v>
      </c>
      <c r="D85" s="38" t="s">
        <v>237</v>
      </c>
      <c r="E85" s="38" t="s">
        <v>75</v>
      </c>
      <c r="F85" s="38" t="s">
        <v>310</v>
      </c>
      <c r="G85" s="38" t="s">
        <v>61</v>
      </c>
      <c r="H85" s="38" t="s">
        <v>141</v>
      </c>
      <c r="I85" s="39" t="n">
        <v>46226</v>
      </c>
      <c r="J85" s="38" t="n">
        <v>0</v>
      </c>
    </row>
    <row r="86" customFormat="false" ht="15" hidden="false" customHeight="false" outlineLevel="0" collapsed="false">
      <c r="A86" s="38" t="s">
        <v>311</v>
      </c>
      <c r="B86" s="39" t="n">
        <v>46226</v>
      </c>
      <c r="C86" s="38" t="s">
        <v>64</v>
      </c>
      <c r="D86" s="38" t="s">
        <v>312</v>
      </c>
      <c r="E86" s="38" t="s">
        <v>232</v>
      </c>
      <c r="F86" s="38" t="s">
        <v>224</v>
      </c>
      <c r="G86" s="38" t="s">
        <v>313</v>
      </c>
      <c r="H86" s="38" t="s">
        <v>141</v>
      </c>
      <c r="I86" s="39" t="n">
        <v>46237</v>
      </c>
      <c r="J86" s="38" t="n">
        <v>531.62</v>
      </c>
    </row>
    <row r="87" customFormat="false" ht="15" hidden="false" customHeight="false" outlineLevel="0" collapsed="false">
      <c r="A87" s="38" t="s">
        <v>314</v>
      </c>
      <c r="B87" s="39" t="n">
        <v>46227</v>
      </c>
      <c r="C87" s="38" t="s">
        <v>60</v>
      </c>
      <c r="D87" s="38" t="s">
        <v>315</v>
      </c>
      <c r="E87" s="38" t="s">
        <v>83</v>
      </c>
      <c r="F87" s="38" t="s">
        <v>208</v>
      </c>
      <c r="G87" s="38" t="s">
        <v>61</v>
      </c>
      <c r="H87" s="38" t="s">
        <v>180</v>
      </c>
      <c r="I87" s="39" t="n">
        <v>46228</v>
      </c>
      <c r="J87" s="38" t="n">
        <v>0</v>
      </c>
    </row>
    <row r="88" customFormat="false" ht="15" hidden="false" customHeight="false" outlineLevel="0" collapsed="false">
      <c r="A88" s="38" t="s">
        <v>316</v>
      </c>
      <c r="B88" s="39" t="n">
        <v>46227</v>
      </c>
      <c r="C88" s="38" t="s">
        <v>62</v>
      </c>
      <c r="D88" s="38" t="s">
        <v>317</v>
      </c>
      <c r="E88" s="38" t="s">
        <v>75</v>
      </c>
      <c r="F88" s="38" t="s">
        <v>318</v>
      </c>
      <c r="G88" s="38" t="s">
        <v>61</v>
      </c>
      <c r="H88" s="38" t="s">
        <v>141</v>
      </c>
      <c r="I88" s="39" t="n">
        <v>46229</v>
      </c>
      <c r="J88" s="38" t="n">
        <v>128.77</v>
      </c>
    </row>
    <row r="89" customFormat="false" ht="15" hidden="false" customHeight="false" outlineLevel="0" collapsed="false">
      <c r="A89" s="38" t="s">
        <v>319</v>
      </c>
      <c r="B89" s="39" t="n">
        <v>46227</v>
      </c>
      <c r="C89" s="38" t="s">
        <v>62</v>
      </c>
      <c r="D89" s="38" t="s">
        <v>268</v>
      </c>
      <c r="E89" s="38" t="s">
        <v>77</v>
      </c>
      <c r="F89" s="38" t="s">
        <v>80</v>
      </c>
      <c r="G89" s="38" t="s">
        <v>61</v>
      </c>
      <c r="H89" s="38" t="s">
        <v>209</v>
      </c>
      <c r="I89" s="39" t="n">
        <v>46228</v>
      </c>
      <c r="J89" s="38" t="n">
        <v>142.88</v>
      </c>
    </row>
    <row r="90" customFormat="false" ht="15" hidden="false" customHeight="false" outlineLevel="0" collapsed="false">
      <c r="A90" s="38" t="s">
        <v>320</v>
      </c>
      <c r="B90" s="39" t="n">
        <v>46227</v>
      </c>
      <c r="C90" s="38" t="s">
        <v>62</v>
      </c>
      <c r="D90" s="38" t="s">
        <v>321</v>
      </c>
      <c r="E90" s="38" t="s">
        <v>77</v>
      </c>
      <c r="F90" s="38" t="s">
        <v>78</v>
      </c>
      <c r="G90" s="38" t="s">
        <v>186</v>
      </c>
      <c r="H90" s="38" t="s">
        <v>141</v>
      </c>
      <c r="I90" s="39" t="n">
        <v>46230</v>
      </c>
      <c r="J90" s="38"/>
    </row>
    <row r="91" customFormat="false" ht="15" hidden="false" customHeight="false" outlineLevel="0" collapsed="false">
      <c r="A91" s="38" t="s">
        <v>322</v>
      </c>
      <c r="B91" s="39" t="n">
        <v>46227</v>
      </c>
      <c r="C91" s="38" t="s">
        <v>64</v>
      </c>
      <c r="D91" s="38" t="s">
        <v>265</v>
      </c>
      <c r="E91" s="38" t="s">
        <v>77</v>
      </c>
      <c r="F91" s="38" t="s">
        <v>78</v>
      </c>
      <c r="G91" s="38" t="s">
        <v>61</v>
      </c>
      <c r="H91" s="38" t="s">
        <v>180</v>
      </c>
      <c r="I91" s="39" t="n">
        <v>46229</v>
      </c>
      <c r="J91" s="38" t="n">
        <v>146.26</v>
      </c>
    </row>
    <row r="92" customFormat="false" ht="15" hidden="false" customHeight="false" outlineLevel="0" collapsed="false">
      <c r="A92" s="38" t="s">
        <v>323</v>
      </c>
      <c r="B92" s="39" t="n">
        <v>46228</v>
      </c>
      <c r="C92" s="38" t="s">
        <v>267</v>
      </c>
      <c r="D92" s="38" t="s">
        <v>182</v>
      </c>
      <c r="E92" s="38" t="s">
        <v>75</v>
      </c>
      <c r="F92" s="38" t="s">
        <v>80</v>
      </c>
      <c r="G92" s="38" t="s">
        <v>61</v>
      </c>
      <c r="H92" s="38" t="s">
        <v>141</v>
      </c>
      <c r="I92" s="39" t="n">
        <v>46233</v>
      </c>
      <c r="J92" s="38" t="n">
        <v>61.12</v>
      </c>
    </row>
    <row r="93" customFormat="false" ht="15" hidden="false" customHeight="false" outlineLevel="0" collapsed="false">
      <c r="A93" s="38" t="s">
        <v>324</v>
      </c>
      <c r="B93" s="39" t="n">
        <v>46228</v>
      </c>
      <c r="C93" s="38" t="s">
        <v>188</v>
      </c>
      <c r="D93" s="38" t="s">
        <v>177</v>
      </c>
      <c r="E93" s="38" t="s">
        <v>83</v>
      </c>
      <c r="F93" s="38" t="s">
        <v>80</v>
      </c>
      <c r="G93" s="38" t="s">
        <v>61</v>
      </c>
      <c r="H93" s="38" t="s">
        <v>141</v>
      </c>
      <c r="I93" s="39" t="n">
        <v>46231</v>
      </c>
      <c r="J93" s="38"/>
    </row>
    <row r="94" customFormat="false" ht="15" hidden="false" customHeight="false" outlineLevel="0" collapsed="false">
      <c r="A94" s="38" t="s">
        <v>325</v>
      </c>
      <c r="B94" s="39" t="n">
        <v>46228</v>
      </c>
      <c r="C94" s="38" t="s">
        <v>326</v>
      </c>
      <c r="D94" s="38" t="s">
        <v>273</v>
      </c>
      <c r="E94" s="38" t="s">
        <v>82</v>
      </c>
      <c r="F94" s="38" t="s">
        <v>76</v>
      </c>
      <c r="G94" s="38" t="s">
        <v>327</v>
      </c>
      <c r="H94" s="38" t="s">
        <v>141</v>
      </c>
      <c r="I94" s="39" t="n">
        <v>46229</v>
      </c>
      <c r="J94" s="38" t="n">
        <v>132.85</v>
      </c>
    </row>
    <row r="95" customFormat="false" ht="15" hidden="false" customHeight="false" outlineLevel="0" collapsed="false">
      <c r="A95" s="38" t="s">
        <v>328</v>
      </c>
      <c r="B95" s="39" t="n">
        <v>46228</v>
      </c>
      <c r="C95" s="38" t="s">
        <v>64</v>
      </c>
      <c r="D95" s="38" t="s">
        <v>329</v>
      </c>
      <c r="E95" s="38" t="s">
        <v>238</v>
      </c>
      <c r="F95" s="38" t="s">
        <v>80</v>
      </c>
      <c r="G95" s="38" t="s">
        <v>61</v>
      </c>
      <c r="H95" s="38" t="s">
        <v>141</v>
      </c>
      <c r="I95" s="39" t="n">
        <v>46230</v>
      </c>
      <c r="J95" s="38" t="n">
        <v>0</v>
      </c>
    </row>
    <row r="96" customFormat="false" ht="15" hidden="false" customHeight="false" outlineLevel="0" collapsed="false">
      <c r="A96" s="38" t="s">
        <v>330</v>
      </c>
      <c r="B96" s="39" t="n">
        <v>46228</v>
      </c>
      <c r="C96" s="38" t="s">
        <v>66</v>
      </c>
      <c r="D96" s="38" t="s">
        <v>277</v>
      </c>
      <c r="E96" s="38" t="s">
        <v>77</v>
      </c>
      <c r="F96" s="38" t="s">
        <v>80</v>
      </c>
      <c r="G96" s="38" t="s">
        <v>331</v>
      </c>
      <c r="H96" s="38" t="s">
        <v>141</v>
      </c>
      <c r="I96" s="39" t="n">
        <v>46231</v>
      </c>
      <c r="J96" s="38" t="n">
        <v>669.67</v>
      </c>
    </row>
    <row r="97" customFormat="false" ht="15" hidden="false" customHeight="false" outlineLevel="0" collapsed="false">
      <c r="A97" s="38" t="s">
        <v>332</v>
      </c>
      <c r="B97" s="39" t="n">
        <v>46229</v>
      </c>
      <c r="C97" s="38" t="s">
        <v>60</v>
      </c>
      <c r="D97" s="38" t="s">
        <v>170</v>
      </c>
      <c r="E97" s="38" t="s">
        <v>333</v>
      </c>
      <c r="F97" s="38" t="s">
        <v>80</v>
      </c>
      <c r="G97" s="38" t="s">
        <v>67</v>
      </c>
      <c r="H97" s="38" t="s">
        <v>141</v>
      </c>
      <c r="I97" s="39" t="n">
        <v>46234</v>
      </c>
      <c r="J97" s="38" t="n">
        <v>201.7</v>
      </c>
    </row>
    <row r="98" customFormat="false" ht="15" hidden="false" customHeight="false" outlineLevel="0" collapsed="false">
      <c r="A98" s="38" t="s">
        <v>334</v>
      </c>
      <c r="B98" s="39" t="n">
        <v>46229</v>
      </c>
      <c r="C98" s="38" t="s">
        <v>60</v>
      </c>
      <c r="D98" s="38" t="s">
        <v>335</v>
      </c>
      <c r="E98" s="38" t="s">
        <v>77</v>
      </c>
      <c r="F98" s="38" t="s">
        <v>80</v>
      </c>
      <c r="G98" s="38" t="s">
        <v>61</v>
      </c>
      <c r="H98" s="38" t="s">
        <v>141</v>
      </c>
      <c r="I98" s="39" t="n">
        <v>46235</v>
      </c>
      <c r="J98" s="38" t="n">
        <v>99.47</v>
      </c>
    </row>
    <row r="99" customFormat="false" ht="15" hidden="false" customHeight="false" outlineLevel="0" collapsed="false">
      <c r="A99" s="38" t="s">
        <v>336</v>
      </c>
      <c r="B99" s="39" t="n">
        <v>46229</v>
      </c>
      <c r="C99" s="38" t="s">
        <v>62</v>
      </c>
      <c r="D99" s="38" t="s">
        <v>337</v>
      </c>
      <c r="E99" s="38" t="s">
        <v>83</v>
      </c>
      <c r="F99" s="38" t="s">
        <v>80</v>
      </c>
      <c r="G99" s="38" t="s">
        <v>61</v>
      </c>
      <c r="H99" s="38" t="s">
        <v>141</v>
      </c>
      <c r="I99" s="39" t="n">
        <v>46231</v>
      </c>
      <c r="J99" s="38"/>
    </row>
    <row r="100" customFormat="false" ht="15" hidden="false" customHeight="false" outlineLevel="0" collapsed="false">
      <c r="A100" s="38" t="s">
        <v>338</v>
      </c>
      <c r="B100" s="39" t="n">
        <v>46229</v>
      </c>
      <c r="C100" s="38" t="s">
        <v>64</v>
      </c>
      <c r="D100" s="38" t="s">
        <v>339</v>
      </c>
      <c r="E100" s="38" t="s">
        <v>79</v>
      </c>
      <c r="F100" s="38" t="s">
        <v>80</v>
      </c>
      <c r="G100" s="38" t="s">
        <v>61</v>
      </c>
      <c r="H100" s="38" t="s">
        <v>141</v>
      </c>
      <c r="I100" s="39" t="n">
        <v>46230</v>
      </c>
      <c r="J100" s="38"/>
    </row>
    <row r="101" customFormat="false" ht="15" hidden="false" customHeight="false" outlineLevel="0" collapsed="false">
      <c r="A101" s="38" t="s">
        <v>340</v>
      </c>
      <c r="B101" s="39" t="n">
        <v>46229</v>
      </c>
      <c r="C101" s="38" t="s">
        <v>66</v>
      </c>
      <c r="D101" s="38" t="s">
        <v>221</v>
      </c>
      <c r="E101" s="38" t="s">
        <v>75</v>
      </c>
      <c r="F101" s="38" t="s">
        <v>80</v>
      </c>
      <c r="G101" s="38" t="s">
        <v>63</v>
      </c>
      <c r="H101" s="38" t="s">
        <v>141</v>
      </c>
      <c r="I101" s="39" t="n">
        <v>46233</v>
      </c>
      <c r="J101" s="38" t="n">
        <v>379.29</v>
      </c>
    </row>
    <row r="102" customFormat="false" ht="15" hidden="false" customHeight="false" outlineLevel="0" collapsed="false">
      <c r="A102" s="38" t="s">
        <v>341</v>
      </c>
      <c r="B102" s="39" t="n">
        <v>46231</v>
      </c>
      <c r="C102" s="38" t="s">
        <v>60</v>
      </c>
      <c r="D102" s="38" t="s">
        <v>229</v>
      </c>
      <c r="E102" s="38" t="s">
        <v>83</v>
      </c>
      <c r="F102" s="38" t="s">
        <v>80</v>
      </c>
      <c r="G102" s="38" t="s">
        <v>61</v>
      </c>
      <c r="H102" s="38" t="s">
        <v>141</v>
      </c>
      <c r="I102" s="39" t="n">
        <v>46236</v>
      </c>
      <c r="J102" s="38" t="n">
        <v>0</v>
      </c>
    </row>
    <row r="103" customFormat="false" ht="15" hidden="false" customHeight="false" outlineLevel="0" collapsed="false">
      <c r="A103" s="38" t="s">
        <v>342</v>
      </c>
      <c r="B103" s="39" t="n">
        <v>46231</v>
      </c>
      <c r="C103" s="38" t="s">
        <v>66</v>
      </c>
      <c r="D103" s="38" t="s">
        <v>343</v>
      </c>
      <c r="E103" s="38" t="s">
        <v>238</v>
      </c>
      <c r="F103" s="38" t="s">
        <v>76</v>
      </c>
      <c r="G103" s="38" t="s">
        <v>344</v>
      </c>
      <c r="H103" s="38" t="s">
        <v>141</v>
      </c>
      <c r="I103" s="39" t="n">
        <v>46231</v>
      </c>
      <c r="J103" s="38"/>
    </row>
    <row r="104" customFormat="false" ht="15" hidden="false" customHeight="false" outlineLevel="0" collapsed="false">
      <c r="A104" s="38" t="s">
        <v>345</v>
      </c>
      <c r="B104" s="39" t="n">
        <v>46232</v>
      </c>
      <c r="C104" s="38" t="s">
        <v>60</v>
      </c>
      <c r="D104" s="38" t="s">
        <v>346</v>
      </c>
      <c r="E104" s="38" t="s">
        <v>82</v>
      </c>
      <c r="F104" s="38" t="s">
        <v>193</v>
      </c>
      <c r="G104" s="38" t="s">
        <v>68</v>
      </c>
      <c r="H104" s="38" t="s">
        <v>141</v>
      </c>
      <c r="I104" s="39" t="n">
        <v>46243</v>
      </c>
      <c r="J104" s="38" t="n">
        <v>95.57</v>
      </c>
    </row>
    <row r="105" customFormat="false" ht="15" hidden="false" customHeight="false" outlineLevel="0" collapsed="false">
      <c r="A105" s="38" t="s">
        <v>347</v>
      </c>
      <c r="B105" s="39" t="n">
        <v>46232</v>
      </c>
      <c r="C105" s="38" t="s">
        <v>60</v>
      </c>
      <c r="D105" s="38" t="s">
        <v>339</v>
      </c>
      <c r="E105" s="38" t="s">
        <v>77</v>
      </c>
      <c r="F105" s="38" t="s">
        <v>80</v>
      </c>
      <c r="G105" s="38" t="s">
        <v>61</v>
      </c>
      <c r="H105" s="38" t="s">
        <v>141</v>
      </c>
      <c r="I105" s="39" t="n">
        <v>46234</v>
      </c>
      <c r="J105" s="38" t="s">
        <v>348</v>
      </c>
    </row>
    <row r="106" customFormat="false" ht="15" hidden="false" customHeight="false" outlineLevel="0" collapsed="false">
      <c r="A106" s="38" t="s">
        <v>349</v>
      </c>
      <c r="B106" s="39" t="n">
        <v>46233</v>
      </c>
      <c r="C106" s="38" t="s">
        <v>60</v>
      </c>
      <c r="D106" s="38" t="s">
        <v>270</v>
      </c>
      <c r="E106" s="38" t="s">
        <v>144</v>
      </c>
      <c r="F106" s="38" t="s">
        <v>175</v>
      </c>
      <c r="G106" s="38" t="s">
        <v>63</v>
      </c>
      <c r="H106" s="38" t="s">
        <v>141</v>
      </c>
      <c r="I106" s="39" t="n">
        <v>46246</v>
      </c>
      <c r="J106" s="38" t="n">
        <v>1397.02</v>
      </c>
    </row>
    <row r="107" customFormat="false" ht="15" hidden="false" customHeight="false" outlineLevel="0" collapsed="false">
      <c r="A107" s="38" t="s">
        <v>350</v>
      </c>
      <c r="B107" s="39" t="n">
        <v>46233</v>
      </c>
      <c r="C107" s="38" t="s">
        <v>64</v>
      </c>
      <c r="D107" s="38" t="s">
        <v>351</v>
      </c>
      <c r="E107" s="38" t="s">
        <v>352</v>
      </c>
      <c r="F107" s="38" t="s">
        <v>80</v>
      </c>
      <c r="G107" s="38" t="s">
        <v>68</v>
      </c>
      <c r="H107" s="38" t="s">
        <v>141</v>
      </c>
      <c r="I107" s="39" t="n">
        <v>46236</v>
      </c>
      <c r="J107" s="38" t="n">
        <v>110.24</v>
      </c>
    </row>
    <row r="108" customFormat="false" ht="15" hidden="false" customHeight="false" outlineLevel="0" collapsed="false">
      <c r="A108" s="38" t="s">
        <v>353</v>
      </c>
      <c r="B108" s="39" t="n">
        <v>46234</v>
      </c>
      <c r="C108" s="38" t="s">
        <v>60</v>
      </c>
      <c r="D108" s="38" t="s">
        <v>253</v>
      </c>
      <c r="E108" s="38" t="s">
        <v>77</v>
      </c>
      <c r="F108" s="38" t="s">
        <v>76</v>
      </c>
      <c r="G108" s="38" t="s">
        <v>65</v>
      </c>
      <c r="H108" s="38" t="s">
        <v>141</v>
      </c>
      <c r="I108" s="39" t="n">
        <v>46235</v>
      </c>
      <c r="J108" s="38" t="n">
        <v>776.01</v>
      </c>
    </row>
    <row r="109" customFormat="false" ht="15" hidden="false" customHeight="false" outlineLevel="0" collapsed="false">
      <c r="A109" s="38" t="s">
        <v>354</v>
      </c>
      <c r="B109" s="39" t="n">
        <v>46234</v>
      </c>
      <c r="C109" s="38" t="s">
        <v>169</v>
      </c>
      <c r="D109" s="38" t="s">
        <v>170</v>
      </c>
      <c r="E109" s="38" t="s">
        <v>79</v>
      </c>
      <c r="F109" s="38" t="s">
        <v>80</v>
      </c>
      <c r="G109" s="38" t="s">
        <v>61</v>
      </c>
      <c r="H109" s="38" t="s">
        <v>141</v>
      </c>
      <c r="I109" s="39" t="n">
        <v>46238</v>
      </c>
      <c r="J109" s="38" t="n">
        <v>154.08</v>
      </c>
    </row>
    <row r="110" customFormat="false" ht="15" hidden="false" customHeight="false" outlineLevel="0" collapsed="false">
      <c r="A110" s="38" t="s">
        <v>355</v>
      </c>
      <c r="B110" s="39" t="n">
        <v>46235</v>
      </c>
      <c r="C110" s="38" t="s">
        <v>235</v>
      </c>
      <c r="D110" s="38" t="s">
        <v>179</v>
      </c>
      <c r="E110" s="38" t="s">
        <v>79</v>
      </c>
      <c r="F110" s="38" t="s">
        <v>78</v>
      </c>
      <c r="G110" s="38" t="s">
        <v>186</v>
      </c>
      <c r="H110" s="38" t="s">
        <v>180</v>
      </c>
      <c r="I110" s="39" t="n">
        <v>46235</v>
      </c>
      <c r="J110" s="38" t="n">
        <v>129.35</v>
      </c>
    </row>
    <row r="111" customFormat="false" ht="15" hidden="false" customHeight="false" outlineLevel="0" collapsed="false">
      <c r="A111" s="38" t="s">
        <v>356</v>
      </c>
      <c r="B111" s="39" t="n">
        <v>46235</v>
      </c>
      <c r="C111" s="38" t="s">
        <v>60</v>
      </c>
      <c r="D111" s="38" t="s">
        <v>305</v>
      </c>
      <c r="E111" s="38" t="s">
        <v>83</v>
      </c>
      <c r="F111" s="38" t="s">
        <v>80</v>
      </c>
      <c r="G111" s="38" t="s">
        <v>61</v>
      </c>
      <c r="H111" s="38" t="s">
        <v>141</v>
      </c>
      <c r="I111" s="39" t="n">
        <v>46241</v>
      </c>
      <c r="J111" s="38"/>
    </row>
    <row r="112" customFormat="false" ht="15" hidden="false" customHeight="false" outlineLevel="0" collapsed="false">
      <c r="A112" s="38" t="s">
        <v>357</v>
      </c>
      <c r="B112" s="39" t="n">
        <v>46235</v>
      </c>
      <c r="C112" s="38" t="s">
        <v>62</v>
      </c>
      <c r="D112" s="38" t="s">
        <v>162</v>
      </c>
      <c r="E112" s="38" t="s">
        <v>75</v>
      </c>
      <c r="F112" s="38" t="s">
        <v>80</v>
      </c>
      <c r="G112" s="38" t="s">
        <v>63</v>
      </c>
      <c r="H112" s="38" t="s">
        <v>180</v>
      </c>
      <c r="I112" s="39" t="n">
        <v>46241</v>
      </c>
      <c r="J112" s="38" t="n">
        <v>1145.96</v>
      </c>
    </row>
    <row r="113" customFormat="false" ht="15" hidden="false" customHeight="false" outlineLevel="0" collapsed="false">
      <c r="A113" s="38" t="s">
        <v>358</v>
      </c>
      <c r="B113" s="39" t="n">
        <v>46235</v>
      </c>
      <c r="C113" s="38" t="s">
        <v>66</v>
      </c>
      <c r="D113" s="38" t="s">
        <v>359</v>
      </c>
      <c r="E113" s="38" t="s">
        <v>83</v>
      </c>
      <c r="F113" s="38" t="s">
        <v>78</v>
      </c>
      <c r="G113" s="38" t="s">
        <v>61</v>
      </c>
      <c r="H113" s="38" t="s">
        <v>141</v>
      </c>
      <c r="I113" s="39" t="n">
        <v>46238</v>
      </c>
      <c r="J113" s="38"/>
    </row>
    <row r="114" customFormat="false" ht="15" hidden="false" customHeight="false" outlineLevel="0" collapsed="false">
      <c r="A114" s="38" t="s">
        <v>360</v>
      </c>
      <c r="B114" s="39" t="n">
        <v>46235</v>
      </c>
      <c r="C114" s="38" t="s">
        <v>66</v>
      </c>
      <c r="D114" s="38" t="s">
        <v>361</v>
      </c>
      <c r="E114" s="38" t="s">
        <v>238</v>
      </c>
      <c r="F114" s="38" t="s">
        <v>80</v>
      </c>
      <c r="G114" s="38" t="s">
        <v>61</v>
      </c>
      <c r="H114" s="38" t="s">
        <v>141</v>
      </c>
      <c r="I114" s="39" t="n">
        <v>46238</v>
      </c>
      <c r="J114" s="38"/>
    </row>
    <row r="115" customFormat="false" ht="15" hidden="false" customHeight="false" outlineLevel="0" collapsed="false">
      <c r="A115" s="38" t="s">
        <v>362</v>
      </c>
      <c r="B115" s="39" t="n">
        <v>46236</v>
      </c>
      <c r="C115" s="38" t="s">
        <v>60</v>
      </c>
      <c r="D115" s="38" t="s">
        <v>363</v>
      </c>
      <c r="E115" s="38" t="s">
        <v>83</v>
      </c>
      <c r="F115" s="38" t="s">
        <v>80</v>
      </c>
      <c r="G115" s="38" t="s">
        <v>61</v>
      </c>
      <c r="H115" s="38" t="s">
        <v>141</v>
      </c>
      <c r="I115" s="39" t="n">
        <v>46238</v>
      </c>
      <c r="J115" s="38" t="n">
        <v>28.62</v>
      </c>
    </row>
    <row r="116" customFormat="false" ht="15" hidden="false" customHeight="false" outlineLevel="0" collapsed="false">
      <c r="A116" s="38" t="s">
        <v>364</v>
      </c>
      <c r="B116" s="39" t="n">
        <v>46236</v>
      </c>
      <c r="C116" s="38" t="s">
        <v>188</v>
      </c>
      <c r="D116" s="38" t="s">
        <v>160</v>
      </c>
      <c r="E116" s="38" t="s">
        <v>365</v>
      </c>
      <c r="F116" s="38" t="s">
        <v>80</v>
      </c>
      <c r="G116" s="38" t="s">
        <v>65</v>
      </c>
      <c r="H116" s="38" t="s">
        <v>141</v>
      </c>
      <c r="I116" s="39" t="n">
        <v>46240</v>
      </c>
      <c r="J116" s="38" t="n">
        <v>264.62</v>
      </c>
    </row>
    <row r="117" customFormat="false" ht="15" hidden="false" customHeight="false" outlineLevel="0" collapsed="false">
      <c r="A117" s="38" t="s">
        <v>364</v>
      </c>
      <c r="B117" s="39" t="n">
        <v>46236</v>
      </c>
      <c r="C117" s="38" t="s">
        <v>188</v>
      </c>
      <c r="D117" s="38" t="s">
        <v>160</v>
      </c>
      <c r="E117" s="38" t="s">
        <v>365</v>
      </c>
      <c r="F117" s="38" t="s">
        <v>80</v>
      </c>
      <c r="G117" s="38" t="s">
        <v>65</v>
      </c>
      <c r="H117" s="38" t="s">
        <v>141</v>
      </c>
      <c r="I117" s="39" t="n">
        <v>46240</v>
      </c>
      <c r="J117" s="38" t="n">
        <v>264.62</v>
      </c>
    </row>
    <row r="118" customFormat="false" ht="15" hidden="false" customHeight="false" outlineLevel="0" collapsed="false">
      <c r="A118" s="38" t="s">
        <v>366</v>
      </c>
      <c r="B118" s="39" t="n">
        <v>46236</v>
      </c>
      <c r="C118" s="38" t="s">
        <v>188</v>
      </c>
      <c r="D118" s="38" t="s">
        <v>273</v>
      </c>
      <c r="E118" s="38" t="s">
        <v>77</v>
      </c>
      <c r="F118" s="38" t="s">
        <v>318</v>
      </c>
      <c r="G118" s="38" t="s">
        <v>61</v>
      </c>
      <c r="H118" s="38" t="s">
        <v>141</v>
      </c>
      <c r="I118" s="39" t="n">
        <v>46238</v>
      </c>
      <c r="J118" s="38" t="n">
        <v>65.63</v>
      </c>
    </row>
    <row r="119" customFormat="false" ht="15" hidden="false" customHeight="false" outlineLevel="0" collapsed="false">
      <c r="A119" s="38" t="s">
        <v>367</v>
      </c>
      <c r="B119" s="39" t="n">
        <v>46236</v>
      </c>
      <c r="C119" s="38" t="s">
        <v>267</v>
      </c>
      <c r="D119" s="38" t="s">
        <v>237</v>
      </c>
      <c r="E119" s="38" t="s">
        <v>77</v>
      </c>
      <c r="F119" s="38" t="s">
        <v>224</v>
      </c>
      <c r="G119" s="38" t="s">
        <v>65</v>
      </c>
      <c r="H119" s="38" t="s">
        <v>141</v>
      </c>
      <c r="I119" s="39" t="n">
        <v>46242</v>
      </c>
      <c r="J119" s="38" t="n">
        <v>744.1</v>
      </c>
    </row>
    <row r="120" customFormat="false" ht="15" hidden="false" customHeight="false" outlineLevel="0" collapsed="false">
      <c r="A120" s="38" t="s">
        <v>368</v>
      </c>
      <c r="B120" s="39" t="n">
        <v>46236</v>
      </c>
      <c r="C120" s="38" t="s">
        <v>369</v>
      </c>
      <c r="D120" s="38" t="s">
        <v>215</v>
      </c>
      <c r="E120" s="38" t="s">
        <v>79</v>
      </c>
      <c r="F120" s="38" t="s">
        <v>80</v>
      </c>
      <c r="G120" s="38" t="s">
        <v>61</v>
      </c>
      <c r="H120" s="38" t="s">
        <v>141</v>
      </c>
      <c r="I120" s="39" t="n">
        <v>46240</v>
      </c>
      <c r="J120" s="38" t="s">
        <v>370</v>
      </c>
    </row>
    <row r="121" customFormat="false" ht="15" hidden="false" customHeight="false" outlineLevel="0" collapsed="false">
      <c r="A121" s="38" t="s">
        <v>371</v>
      </c>
      <c r="B121" s="39" t="n">
        <v>46236</v>
      </c>
      <c r="C121" s="38" t="s">
        <v>66</v>
      </c>
      <c r="D121" s="38" t="s">
        <v>253</v>
      </c>
      <c r="E121" s="38" t="s">
        <v>82</v>
      </c>
      <c r="F121" s="38" t="s">
        <v>80</v>
      </c>
      <c r="G121" s="38" t="s">
        <v>202</v>
      </c>
      <c r="H121" s="38" t="s">
        <v>141</v>
      </c>
      <c r="I121" s="39" t="n">
        <v>46236</v>
      </c>
      <c r="J121" s="38" t="n">
        <v>221.18</v>
      </c>
    </row>
    <row r="122" customFormat="false" ht="15" hidden="false" customHeight="false" outlineLevel="0" collapsed="false">
      <c r="A122" s="38" t="s">
        <v>372</v>
      </c>
      <c r="B122" s="39" t="n">
        <v>46236</v>
      </c>
      <c r="C122" s="38" t="s">
        <v>369</v>
      </c>
      <c r="D122" s="38" t="s">
        <v>291</v>
      </c>
      <c r="E122" s="38" t="s">
        <v>79</v>
      </c>
      <c r="F122" s="38" t="s">
        <v>80</v>
      </c>
      <c r="G122" s="38" t="s">
        <v>61</v>
      </c>
      <c r="H122" s="38" t="s">
        <v>209</v>
      </c>
      <c r="I122" s="39" t="n">
        <v>46239</v>
      </c>
      <c r="J122" s="38" t="n">
        <v>139.68</v>
      </c>
    </row>
    <row r="123" customFormat="false" ht="15" hidden="false" customHeight="false" outlineLevel="0" collapsed="false">
      <c r="A123" s="38" t="s">
        <v>373</v>
      </c>
      <c r="B123" s="39" t="n">
        <v>46237</v>
      </c>
      <c r="C123" s="38" t="s">
        <v>60</v>
      </c>
      <c r="D123" s="38" t="s">
        <v>247</v>
      </c>
      <c r="E123" s="38" t="s">
        <v>82</v>
      </c>
      <c r="F123" s="38" t="s">
        <v>193</v>
      </c>
      <c r="G123" s="38" t="s">
        <v>68</v>
      </c>
      <c r="H123" s="38" t="s">
        <v>141</v>
      </c>
      <c r="I123" s="39" t="n">
        <v>46241</v>
      </c>
      <c r="J123" s="38" t="n">
        <v>97.11</v>
      </c>
    </row>
    <row r="124" customFormat="false" ht="15" hidden="false" customHeight="false" outlineLevel="0" collapsed="false">
      <c r="A124" s="38" t="s">
        <v>374</v>
      </c>
      <c r="B124" s="39" t="n">
        <v>46237</v>
      </c>
      <c r="C124" s="38" t="s">
        <v>375</v>
      </c>
      <c r="D124" s="38" t="s">
        <v>376</v>
      </c>
      <c r="E124" s="38" t="s">
        <v>377</v>
      </c>
      <c r="F124" s="38" t="s">
        <v>78</v>
      </c>
      <c r="G124" s="38" t="s">
        <v>61</v>
      </c>
      <c r="H124" s="38" t="s">
        <v>209</v>
      </c>
      <c r="I124" s="39" t="n">
        <v>46240</v>
      </c>
      <c r="J124" s="38" t="n">
        <v>62.66</v>
      </c>
    </row>
    <row r="125" customFormat="false" ht="15" hidden="false" customHeight="false" outlineLevel="0" collapsed="false">
      <c r="A125" s="38" t="s">
        <v>378</v>
      </c>
      <c r="B125" s="39" t="n">
        <v>46237</v>
      </c>
      <c r="C125" s="38" t="s">
        <v>64</v>
      </c>
      <c r="D125" s="38" t="s">
        <v>343</v>
      </c>
      <c r="E125" s="38" t="s">
        <v>75</v>
      </c>
      <c r="F125" s="38" t="s">
        <v>80</v>
      </c>
      <c r="G125" s="38" t="s">
        <v>63</v>
      </c>
      <c r="H125" s="38" t="s">
        <v>147</v>
      </c>
      <c r="I125" s="39"/>
      <c r="J125" s="38" t="n">
        <v>705.84</v>
      </c>
    </row>
    <row r="126" customFormat="false" ht="15" hidden="false" customHeight="false" outlineLevel="0" collapsed="false">
      <c r="A126" s="38" t="s">
        <v>379</v>
      </c>
      <c r="B126" s="39" t="n">
        <v>46238</v>
      </c>
      <c r="C126" s="38" t="s">
        <v>60</v>
      </c>
      <c r="D126" s="38" t="s">
        <v>206</v>
      </c>
      <c r="E126" s="38" t="s">
        <v>377</v>
      </c>
      <c r="F126" s="38" t="s">
        <v>78</v>
      </c>
      <c r="G126" s="38" t="s">
        <v>63</v>
      </c>
      <c r="H126" s="38" t="s">
        <v>141</v>
      </c>
      <c r="I126" s="39" t="n">
        <v>46240</v>
      </c>
      <c r="J126" s="38" t="s">
        <v>380</v>
      </c>
    </row>
    <row r="127" customFormat="false" ht="15" hidden="false" customHeight="false" outlineLevel="0" collapsed="false">
      <c r="A127" s="38" t="s">
        <v>381</v>
      </c>
      <c r="B127" s="39" t="n">
        <v>46238</v>
      </c>
      <c r="C127" s="38" t="s">
        <v>62</v>
      </c>
      <c r="D127" s="38" t="s">
        <v>382</v>
      </c>
      <c r="E127" s="38" t="s">
        <v>77</v>
      </c>
      <c r="F127" s="38" t="s">
        <v>80</v>
      </c>
      <c r="G127" s="38" t="s">
        <v>61</v>
      </c>
      <c r="H127" s="38" t="s">
        <v>141</v>
      </c>
      <c r="I127" s="39" t="n">
        <v>46244</v>
      </c>
      <c r="J127" s="38" t="n">
        <v>0</v>
      </c>
    </row>
    <row r="128" customFormat="false" ht="15" hidden="false" customHeight="false" outlineLevel="0" collapsed="false">
      <c r="A128" s="38" t="s">
        <v>383</v>
      </c>
      <c r="B128" s="39" t="n">
        <v>46238</v>
      </c>
      <c r="C128" s="38" t="s">
        <v>64</v>
      </c>
      <c r="D128" s="38" t="s">
        <v>384</v>
      </c>
      <c r="E128" s="38" t="s">
        <v>79</v>
      </c>
      <c r="F128" s="38" t="s">
        <v>78</v>
      </c>
      <c r="G128" s="38" t="s">
        <v>61</v>
      </c>
      <c r="H128" s="38" t="s">
        <v>141</v>
      </c>
      <c r="I128" s="39" t="n">
        <v>46240</v>
      </c>
      <c r="J128" s="38" t="n">
        <v>41.5</v>
      </c>
    </row>
    <row r="129" customFormat="false" ht="15" hidden="false" customHeight="false" outlineLevel="0" collapsed="false">
      <c r="A129" s="38" t="s">
        <v>385</v>
      </c>
      <c r="B129" s="39" t="n">
        <v>46238</v>
      </c>
      <c r="C129" s="38" t="s">
        <v>64</v>
      </c>
      <c r="D129" s="38" t="s">
        <v>174</v>
      </c>
      <c r="E129" s="38" t="s">
        <v>83</v>
      </c>
      <c r="F129" s="38" t="s">
        <v>78</v>
      </c>
      <c r="G129" s="38" t="s">
        <v>61</v>
      </c>
      <c r="H129" s="38" t="s">
        <v>141</v>
      </c>
      <c r="I129" s="39" t="n">
        <v>46238</v>
      </c>
      <c r="J129" s="38" t="s">
        <v>386</v>
      </c>
    </row>
    <row r="130" customFormat="false" ht="15" hidden="false" customHeight="false" outlineLevel="0" collapsed="false">
      <c r="A130" s="38" t="s">
        <v>387</v>
      </c>
      <c r="B130" s="39" t="n">
        <v>46238</v>
      </c>
      <c r="C130" s="38" t="s">
        <v>66</v>
      </c>
      <c r="D130" s="38" t="s">
        <v>361</v>
      </c>
      <c r="E130" s="38" t="s">
        <v>75</v>
      </c>
      <c r="F130" s="38" t="s">
        <v>80</v>
      </c>
      <c r="G130" s="38" t="s">
        <v>63</v>
      </c>
      <c r="H130" s="38" t="s">
        <v>180</v>
      </c>
      <c r="I130" s="39" t="n">
        <v>46243</v>
      </c>
      <c r="J130" s="38" t="n">
        <v>1225.67</v>
      </c>
    </row>
    <row r="131" customFormat="false" ht="15" hidden="false" customHeight="false" outlineLevel="0" collapsed="false">
      <c r="A131" s="38" t="s">
        <v>388</v>
      </c>
      <c r="B131" s="39" t="n">
        <v>46239</v>
      </c>
      <c r="C131" s="38" t="s">
        <v>235</v>
      </c>
      <c r="D131" s="38" t="s">
        <v>288</v>
      </c>
      <c r="E131" s="38" t="s">
        <v>75</v>
      </c>
      <c r="F131" s="38" t="s">
        <v>78</v>
      </c>
      <c r="G131" s="38" t="s">
        <v>63</v>
      </c>
      <c r="H131" s="38" t="s">
        <v>141</v>
      </c>
      <c r="I131" s="39" t="n">
        <v>46248</v>
      </c>
      <c r="J131" s="38" t="n">
        <v>219.58</v>
      </c>
    </row>
    <row r="132" customFormat="false" ht="15" hidden="false" customHeight="false" outlineLevel="0" collapsed="false">
      <c r="A132" s="38" t="s">
        <v>389</v>
      </c>
      <c r="B132" s="39" t="n">
        <v>46239</v>
      </c>
      <c r="C132" s="38" t="s">
        <v>64</v>
      </c>
      <c r="D132" s="38" t="s">
        <v>390</v>
      </c>
      <c r="E132" s="38" t="s">
        <v>391</v>
      </c>
      <c r="F132" s="38" t="s">
        <v>80</v>
      </c>
      <c r="G132" s="38" t="s">
        <v>186</v>
      </c>
      <c r="H132" s="38" t="s">
        <v>180</v>
      </c>
      <c r="I132" s="39" t="n">
        <v>46239</v>
      </c>
      <c r="J132" s="38"/>
    </row>
    <row r="133" customFormat="false" ht="15" hidden="false" customHeight="false" outlineLevel="0" collapsed="false">
      <c r="A133" s="38" t="s">
        <v>392</v>
      </c>
      <c r="B133" s="39" t="n">
        <v>46239</v>
      </c>
      <c r="C133" s="38" t="s">
        <v>66</v>
      </c>
      <c r="D133" s="38" t="s">
        <v>298</v>
      </c>
      <c r="E133" s="38" t="s">
        <v>83</v>
      </c>
      <c r="F133" s="38" t="s">
        <v>80</v>
      </c>
      <c r="G133" s="38" t="s">
        <v>61</v>
      </c>
      <c r="H133" s="38" t="s">
        <v>141</v>
      </c>
      <c r="I133" s="39" t="n">
        <v>46239</v>
      </c>
      <c r="J133" s="38" t="n">
        <v>39.07</v>
      </c>
    </row>
    <row r="134" customFormat="false" ht="15" hidden="false" customHeight="false" outlineLevel="0" collapsed="false">
      <c r="A134" s="38" t="s">
        <v>393</v>
      </c>
      <c r="B134" s="39" t="n">
        <v>46240</v>
      </c>
      <c r="C134" s="38" t="s">
        <v>60</v>
      </c>
      <c r="D134" s="38" t="s">
        <v>197</v>
      </c>
      <c r="E134" s="38" t="s">
        <v>82</v>
      </c>
      <c r="F134" s="38" t="s">
        <v>78</v>
      </c>
      <c r="G134" s="38" t="s">
        <v>68</v>
      </c>
      <c r="H134" s="38" t="s">
        <v>141</v>
      </c>
      <c r="I134" s="39" t="n">
        <v>46240</v>
      </c>
      <c r="J134" s="38" t="n">
        <v>105.34</v>
      </c>
    </row>
    <row r="135" customFormat="false" ht="15" hidden="false" customHeight="false" outlineLevel="0" collapsed="false">
      <c r="A135" s="38" t="s">
        <v>393</v>
      </c>
      <c r="B135" s="39" t="n">
        <v>46240</v>
      </c>
      <c r="C135" s="38" t="s">
        <v>60</v>
      </c>
      <c r="D135" s="38" t="s">
        <v>197</v>
      </c>
      <c r="E135" s="38" t="s">
        <v>82</v>
      </c>
      <c r="F135" s="38" t="s">
        <v>78</v>
      </c>
      <c r="G135" s="38" t="s">
        <v>68</v>
      </c>
      <c r="H135" s="38" t="s">
        <v>141</v>
      </c>
      <c r="I135" s="39" t="n">
        <v>46240</v>
      </c>
      <c r="J135" s="38" t="n">
        <v>105.34</v>
      </c>
    </row>
    <row r="136" customFormat="false" ht="15" hidden="false" customHeight="false" outlineLevel="0" collapsed="false">
      <c r="A136" s="38" t="s">
        <v>394</v>
      </c>
      <c r="B136" s="39" t="n">
        <v>46240</v>
      </c>
      <c r="C136" s="38" t="s">
        <v>184</v>
      </c>
      <c r="D136" s="38" t="s">
        <v>317</v>
      </c>
      <c r="E136" s="38" t="s">
        <v>77</v>
      </c>
      <c r="F136" s="38" t="s">
        <v>292</v>
      </c>
      <c r="G136" s="38" t="s">
        <v>61</v>
      </c>
      <c r="H136" s="38" t="s">
        <v>141</v>
      </c>
      <c r="I136" s="39" t="n">
        <v>46240</v>
      </c>
      <c r="J136" s="38" t="n">
        <v>0</v>
      </c>
    </row>
    <row r="137" customFormat="false" ht="15" hidden="false" customHeight="false" outlineLevel="0" collapsed="false">
      <c r="A137" s="38" t="s">
        <v>395</v>
      </c>
      <c r="B137" s="39" t="n">
        <v>46240</v>
      </c>
      <c r="C137" s="38" t="s">
        <v>66</v>
      </c>
      <c r="D137" s="38" t="s">
        <v>170</v>
      </c>
      <c r="E137" s="38" t="s">
        <v>75</v>
      </c>
      <c r="F137" s="38" t="s">
        <v>78</v>
      </c>
      <c r="G137" s="38" t="s">
        <v>63</v>
      </c>
      <c r="H137" s="38" t="s">
        <v>141</v>
      </c>
      <c r="I137" s="39" t="n">
        <v>46247</v>
      </c>
      <c r="J137" s="38" t="n">
        <v>1185.55</v>
      </c>
    </row>
    <row r="138" customFormat="false" ht="15" hidden="false" customHeight="false" outlineLevel="0" collapsed="false">
      <c r="A138" s="38" t="s">
        <v>396</v>
      </c>
      <c r="B138" s="39" t="n">
        <v>46241</v>
      </c>
      <c r="C138" s="38" t="s">
        <v>60</v>
      </c>
      <c r="D138" s="38" t="s">
        <v>397</v>
      </c>
      <c r="E138" s="38" t="s">
        <v>391</v>
      </c>
      <c r="F138" s="38" t="s">
        <v>78</v>
      </c>
      <c r="G138" s="38" t="s">
        <v>61</v>
      </c>
      <c r="H138" s="38" t="s">
        <v>141</v>
      </c>
      <c r="I138" s="39" t="n">
        <v>46244</v>
      </c>
      <c r="J138" s="38" t="n">
        <v>102.17</v>
      </c>
    </row>
    <row r="139" customFormat="false" ht="15" hidden="false" customHeight="false" outlineLevel="0" collapsed="false">
      <c r="A139" s="38" t="s">
        <v>398</v>
      </c>
      <c r="B139" s="39" t="n">
        <v>46241</v>
      </c>
      <c r="C139" s="38" t="s">
        <v>60</v>
      </c>
      <c r="D139" s="38" t="s">
        <v>399</v>
      </c>
      <c r="E139" s="38" t="s">
        <v>79</v>
      </c>
      <c r="F139" s="38" t="s">
        <v>80</v>
      </c>
      <c r="G139" s="38" t="s">
        <v>61</v>
      </c>
      <c r="H139" s="38" t="s">
        <v>180</v>
      </c>
      <c r="I139" s="39" t="n">
        <v>46245</v>
      </c>
      <c r="J139" s="38" t="s">
        <v>400</v>
      </c>
    </row>
    <row r="140" customFormat="false" ht="15" hidden="false" customHeight="false" outlineLevel="0" collapsed="false">
      <c r="A140" s="38" t="s">
        <v>401</v>
      </c>
      <c r="B140" s="39" t="n">
        <v>46241</v>
      </c>
      <c r="C140" s="38" t="s">
        <v>66</v>
      </c>
      <c r="D140" s="38" t="s">
        <v>402</v>
      </c>
      <c r="E140" s="38" t="s">
        <v>144</v>
      </c>
      <c r="F140" s="38" t="s">
        <v>80</v>
      </c>
      <c r="G140" s="38" t="s">
        <v>61</v>
      </c>
      <c r="H140" s="38" t="s">
        <v>141</v>
      </c>
      <c r="I140" s="39" t="n">
        <v>46241</v>
      </c>
      <c r="J140" s="38" t="n">
        <v>0</v>
      </c>
    </row>
    <row r="141" customFormat="false" ht="15" hidden="false" customHeight="false" outlineLevel="0" collapsed="false">
      <c r="A141" s="38" t="s">
        <v>403</v>
      </c>
      <c r="B141" s="39" t="n">
        <v>46242</v>
      </c>
      <c r="C141" s="38" t="s">
        <v>66</v>
      </c>
      <c r="D141" s="38" t="s">
        <v>404</v>
      </c>
      <c r="E141" s="38" t="s">
        <v>405</v>
      </c>
      <c r="F141" s="38" t="s">
        <v>76</v>
      </c>
      <c r="G141" s="38" t="s">
        <v>61</v>
      </c>
      <c r="H141" s="38" t="s">
        <v>180</v>
      </c>
      <c r="I141" s="39" t="n">
        <v>46243</v>
      </c>
      <c r="J141" s="38" t="n">
        <v>37.49</v>
      </c>
    </row>
    <row r="142" customFormat="false" ht="15" hidden="false" customHeight="false" outlineLevel="0" collapsed="false">
      <c r="A142" s="38" t="s">
        <v>406</v>
      </c>
      <c r="B142" s="39" t="n">
        <v>46243</v>
      </c>
      <c r="C142" s="38" t="s">
        <v>62</v>
      </c>
      <c r="D142" s="38" t="s">
        <v>407</v>
      </c>
      <c r="E142" s="38" t="s">
        <v>75</v>
      </c>
      <c r="F142" s="38" t="s">
        <v>78</v>
      </c>
      <c r="G142" s="38" t="s">
        <v>63</v>
      </c>
      <c r="H142" s="38" t="s">
        <v>180</v>
      </c>
      <c r="I142" s="39" t="n">
        <v>46248</v>
      </c>
      <c r="J142" s="38" t="n">
        <v>1144.09</v>
      </c>
    </row>
    <row r="143" customFormat="false" ht="15" hidden="false" customHeight="false" outlineLevel="0" collapsed="false">
      <c r="A143" s="38" t="s">
        <v>408</v>
      </c>
      <c r="B143" s="39" t="n">
        <v>46243</v>
      </c>
      <c r="C143" s="38" t="s">
        <v>287</v>
      </c>
      <c r="D143" s="38" t="s">
        <v>160</v>
      </c>
      <c r="E143" s="38" t="s">
        <v>82</v>
      </c>
      <c r="F143" s="38" t="s">
        <v>80</v>
      </c>
      <c r="G143" s="38" t="s">
        <v>68</v>
      </c>
      <c r="H143" s="38" t="s">
        <v>141</v>
      </c>
      <c r="I143" s="39" t="n">
        <v>46243</v>
      </c>
      <c r="J143" s="38" t="n">
        <v>253.38</v>
      </c>
    </row>
    <row r="144" customFormat="false" ht="15" hidden="false" customHeight="false" outlineLevel="0" collapsed="false">
      <c r="A144" s="38" t="s">
        <v>409</v>
      </c>
      <c r="B144" s="39" t="n">
        <v>46243</v>
      </c>
      <c r="C144" s="38" t="s">
        <v>169</v>
      </c>
      <c r="D144" s="38" t="s">
        <v>149</v>
      </c>
      <c r="E144" s="38" t="s">
        <v>75</v>
      </c>
      <c r="F144" s="38" t="s">
        <v>78</v>
      </c>
      <c r="G144" s="38" t="s">
        <v>61</v>
      </c>
      <c r="H144" s="38" t="s">
        <v>141</v>
      </c>
      <c r="I144" s="39" t="n">
        <v>46246</v>
      </c>
      <c r="J144" s="38"/>
    </row>
    <row r="145" customFormat="false" ht="15" hidden="false" customHeight="false" outlineLevel="0" collapsed="false">
      <c r="A145" s="38" t="s">
        <v>410</v>
      </c>
      <c r="B145" s="39" t="n">
        <v>46243</v>
      </c>
      <c r="C145" s="38" t="s">
        <v>66</v>
      </c>
      <c r="D145" s="38" t="s">
        <v>361</v>
      </c>
      <c r="E145" s="38" t="s">
        <v>75</v>
      </c>
      <c r="F145" s="38" t="s">
        <v>78</v>
      </c>
      <c r="G145" s="38" t="s">
        <v>63</v>
      </c>
      <c r="H145" s="38" t="s">
        <v>141</v>
      </c>
      <c r="I145" s="39" t="n">
        <v>46244</v>
      </c>
      <c r="J145" s="38" t="n">
        <v>975.21</v>
      </c>
    </row>
    <row r="146" customFormat="false" ht="15" hidden="false" customHeight="false" outlineLevel="0" collapsed="false">
      <c r="A146" s="38" t="s">
        <v>411</v>
      </c>
      <c r="B146" s="39" t="n">
        <v>46244</v>
      </c>
      <c r="C146" s="38" t="s">
        <v>66</v>
      </c>
      <c r="D146" s="38" t="s">
        <v>247</v>
      </c>
      <c r="E146" s="38" t="s">
        <v>75</v>
      </c>
      <c r="F146" s="38" t="s">
        <v>175</v>
      </c>
      <c r="G146" s="38" t="s">
        <v>61</v>
      </c>
      <c r="H146" s="38" t="s">
        <v>180</v>
      </c>
      <c r="I146" s="39" t="n">
        <v>46214</v>
      </c>
      <c r="J146" s="38" t="n">
        <v>37.3</v>
      </c>
    </row>
    <row r="147" customFormat="false" ht="15" hidden="false" customHeight="false" outlineLevel="0" collapsed="false">
      <c r="A147" s="38" t="s">
        <v>412</v>
      </c>
      <c r="B147" s="39" t="n">
        <v>46244</v>
      </c>
      <c r="C147" s="38" t="s">
        <v>66</v>
      </c>
      <c r="D147" s="38" t="s">
        <v>182</v>
      </c>
      <c r="E147" s="38" t="s">
        <v>413</v>
      </c>
      <c r="F147" s="38" t="s">
        <v>78</v>
      </c>
      <c r="G147" s="38" t="s">
        <v>63</v>
      </c>
      <c r="H147" s="38" t="s">
        <v>141</v>
      </c>
      <c r="I147" s="39"/>
      <c r="J147" s="38" t="s">
        <v>414</v>
      </c>
    </row>
    <row r="148" customFormat="false" ht="15" hidden="false" customHeight="false" outlineLevel="0" collapsed="false">
      <c r="A148" s="38" t="s">
        <v>415</v>
      </c>
      <c r="B148" s="39" t="n">
        <v>46244</v>
      </c>
      <c r="C148" s="38" t="s">
        <v>66</v>
      </c>
      <c r="D148" s="38" t="s">
        <v>229</v>
      </c>
      <c r="E148" s="38" t="s">
        <v>77</v>
      </c>
      <c r="F148" s="38" t="s">
        <v>224</v>
      </c>
      <c r="G148" s="38" t="s">
        <v>65</v>
      </c>
      <c r="H148" s="38" t="s">
        <v>141</v>
      </c>
      <c r="I148" s="39" t="n">
        <v>46255</v>
      </c>
      <c r="J148" s="38" t="n">
        <v>820.43</v>
      </c>
    </row>
    <row r="149" customFormat="false" ht="15" hidden="false" customHeight="false" outlineLevel="0" collapsed="false">
      <c r="A149" s="38" t="s">
        <v>416</v>
      </c>
      <c r="B149" s="39" t="n">
        <v>46245</v>
      </c>
      <c r="C149" s="38" t="s">
        <v>66</v>
      </c>
      <c r="D149" s="38" t="s">
        <v>146</v>
      </c>
      <c r="E149" s="38" t="s">
        <v>75</v>
      </c>
      <c r="F149" s="38" t="s">
        <v>80</v>
      </c>
      <c r="G149" s="38" t="s">
        <v>63</v>
      </c>
      <c r="H149" s="38" t="s">
        <v>141</v>
      </c>
      <c r="I149" s="39" t="n">
        <v>46255</v>
      </c>
      <c r="J149" s="38" t="n">
        <v>1314.1</v>
      </c>
    </row>
    <row r="150" customFormat="false" ht="15" hidden="false" customHeight="false" outlineLevel="0" collapsed="false">
      <c r="A150" s="38" t="s">
        <v>417</v>
      </c>
      <c r="B150" s="39" t="n">
        <v>46245</v>
      </c>
      <c r="C150" s="38" t="s">
        <v>66</v>
      </c>
      <c r="D150" s="38" t="s">
        <v>258</v>
      </c>
      <c r="E150" s="38" t="s">
        <v>75</v>
      </c>
      <c r="F150" s="38" t="s">
        <v>78</v>
      </c>
      <c r="G150" s="38" t="s">
        <v>63</v>
      </c>
      <c r="H150" s="38" t="s">
        <v>141</v>
      </c>
      <c r="I150" s="39" t="n">
        <v>46248</v>
      </c>
      <c r="J150" s="38" t="s">
        <v>418</v>
      </c>
    </row>
    <row r="151" customFormat="false" ht="15" hidden="false" customHeight="false" outlineLevel="0" collapsed="false">
      <c r="A151" s="38" t="s">
        <v>419</v>
      </c>
      <c r="B151" s="39" t="n">
        <v>46246</v>
      </c>
      <c r="C151" s="38" t="s">
        <v>64</v>
      </c>
      <c r="D151" s="38" t="s">
        <v>420</v>
      </c>
      <c r="E151" s="38" t="s">
        <v>79</v>
      </c>
      <c r="F151" s="38" t="s">
        <v>80</v>
      </c>
      <c r="G151" s="38" t="s">
        <v>61</v>
      </c>
      <c r="H151" s="38" t="s">
        <v>141</v>
      </c>
      <c r="I151" s="39" t="n">
        <v>46251</v>
      </c>
      <c r="J151" s="38" t="n">
        <v>34.31</v>
      </c>
    </row>
    <row r="152" customFormat="false" ht="15" hidden="false" customHeight="false" outlineLevel="0" collapsed="false">
      <c r="A152" s="38" t="s">
        <v>421</v>
      </c>
      <c r="B152" s="39" t="n">
        <v>46247</v>
      </c>
      <c r="C152" s="38" t="s">
        <v>62</v>
      </c>
      <c r="D152" s="38" t="s">
        <v>315</v>
      </c>
      <c r="E152" s="38" t="s">
        <v>77</v>
      </c>
      <c r="F152" s="38" t="s">
        <v>76</v>
      </c>
      <c r="G152" s="38" t="s">
        <v>61</v>
      </c>
      <c r="H152" s="38" t="s">
        <v>141</v>
      </c>
      <c r="I152" s="39" t="n">
        <v>46249</v>
      </c>
      <c r="J152" s="38"/>
    </row>
    <row r="153" customFormat="false" ht="15" hidden="false" customHeight="false" outlineLevel="0" collapsed="false">
      <c r="A153" s="38" t="s">
        <v>422</v>
      </c>
      <c r="B153" s="39" t="n">
        <v>46247</v>
      </c>
      <c r="C153" s="38" t="s">
        <v>64</v>
      </c>
      <c r="D153" s="38" t="s">
        <v>423</v>
      </c>
      <c r="E153" s="38" t="s">
        <v>79</v>
      </c>
      <c r="F153" s="38" t="s">
        <v>310</v>
      </c>
      <c r="G153" s="38" t="s">
        <v>61</v>
      </c>
      <c r="H153" s="38" t="s">
        <v>209</v>
      </c>
      <c r="I153" s="39" t="n">
        <v>46247</v>
      </c>
      <c r="J153" s="38" t="n">
        <v>0</v>
      </c>
    </row>
    <row r="154" customFormat="false" ht="15" hidden="false" customHeight="false" outlineLevel="0" collapsed="false">
      <c r="A154" s="38" t="s">
        <v>422</v>
      </c>
      <c r="B154" s="39" t="n">
        <v>46247</v>
      </c>
      <c r="C154" s="38" t="s">
        <v>64</v>
      </c>
      <c r="D154" s="38" t="s">
        <v>423</v>
      </c>
      <c r="E154" s="38" t="s">
        <v>79</v>
      </c>
      <c r="F154" s="38" t="s">
        <v>310</v>
      </c>
      <c r="G154" s="38" t="s">
        <v>61</v>
      </c>
      <c r="H154" s="38" t="s">
        <v>209</v>
      </c>
      <c r="I154" s="39" t="n">
        <v>46247</v>
      </c>
      <c r="J154" s="38" t="n">
        <v>0</v>
      </c>
    </row>
    <row r="155" customFormat="false" ht="15" hidden="false" customHeight="false" outlineLevel="0" collapsed="false">
      <c r="A155" s="38" t="s">
        <v>424</v>
      </c>
      <c r="B155" s="39" t="n">
        <v>46247</v>
      </c>
      <c r="C155" s="38" t="s">
        <v>64</v>
      </c>
      <c r="D155" s="38" t="s">
        <v>270</v>
      </c>
      <c r="E155" s="38" t="s">
        <v>75</v>
      </c>
      <c r="F155" s="38" t="s">
        <v>80</v>
      </c>
      <c r="G155" s="38" t="s">
        <v>63</v>
      </c>
      <c r="H155" s="38" t="s">
        <v>141</v>
      </c>
      <c r="I155" s="39" t="n">
        <v>46260</v>
      </c>
      <c r="J155" s="38" t="n">
        <v>1126.8</v>
      </c>
    </row>
    <row r="156" customFormat="false" ht="15" hidden="false" customHeight="false" outlineLevel="0" collapsed="false">
      <c r="A156" s="38" t="s">
        <v>425</v>
      </c>
      <c r="B156" s="39" t="n">
        <v>46247</v>
      </c>
      <c r="C156" s="38" t="s">
        <v>66</v>
      </c>
      <c r="D156" s="38" t="s">
        <v>351</v>
      </c>
      <c r="E156" s="38" t="s">
        <v>75</v>
      </c>
      <c r="F156" s="38" t="s">
        <v>80</v>
      </c>
      <c r="G156" s="38" t="s">
        <v>61</v>
      </c>
      <c r="H156" s="38" t="s">
        <v>141</v>
      </c>
      <c r="I156" s="39" t="n">
        <v>46248</v>
      </c>
      <c r="J156" s="38"/>
    </row>
    <row r="157" customFormat="false" ht="15" hidden="false" customHeight="false" outlineLevel="0" collapsed="false">
      <c r="A157" s="38" t="s">
        <v>426</v>
      </c>
      <c r="B157" s="39" t="n">
        <v>46247</v>
      </c>
      <c r="C157" s="38" t="s">
        <v>66</v>
      </c>
      <c r="D157" s="38" t="s">
        <v>217</v>
      </c>
      <c r="E157" s="38" t="s">
        <v>79</v>
      </c>
      <c r="F157" s="38" t="s">
        <v>80</v>
      </c>
      <c r="G157" s="38" t="s">
        <v>61</v>
      </c>
      <c r="H157" s="38" t="s">
        <v>141</v>
      </c>
      <c r="I157" s="39" t="n">
        <v>46252</v>
      </c>
      <c r="J157" s="38"/>
    </row>
    <row r="158" customFormat="false" ht="15" hidden="false" customHeight="false" outlineLevel="0" collapsed="false">
      <c r="A158" s="38" t="s">
        <v>427</v>
      </c>
      <c r="B158" s="39" t="n">
        <v>46248</v>
      </c>
      <c r="C158" s="38" t="s">
        <v>267</v>
      </c>
      <c r="D158" s="38" t="s">
        <v>140</v>
      </c>
      <c r="E158" s="38" t="s">
        <v>83</v>
      </c>
      <c r="F158" s="38" t="s">
        <v>80</v>
      </c>
      <c r="G158" s="38" t="s">
        <v>61</v>
      </c>
      <c r="H158" s="38" t="s">
        <v>180</v>
      </c>
      <c r="I158" s="39" t="n">
        <v>46254</v>
      </c>
      <c r="J158" s="38"/>
    </row>
    <row r="159" customFormat="false" ht="15" hidden="false" customHeight="false" outlineLevel="0" collapsed="false">
      <c r="A159" s="38" t="s">
        <v>428</v>
      </c>
      <c r="B159" s="39" t="n">
        <v>46248</v>
      </c>
      <c r="C159" s="38" t="s">
        <v>64</v>
      </c>
      <c r="D159" s="38" t="s">
        <v>157</v>
      </c>
      <c r="E159" s="38" t="s">
        <v>83</v>
      </c>
      <c r="F159" s="38" t="s">
        <v>78</v>
      </c>
      <c r="G159" s="38" t="s">
        <v>61</v>
      </c>
      <c r="H159" s="38" t="s">
        <v>141</v>
      </c>
      <c r="I159" s="39" t="n">
        <v>46248</v>
      </c>
      <c r="J159" s="38" t="n">
        <v>0</v>
      </c>
    </row>
    <row r="160" customFormat="false" ht="15" hidden="false" customHeight="false" outlineLevel="0" collapsed="false">
      <c r="A160" s="38" t="s">
        <v>429</v>
      </c>
      <c r="B160" s="39" t="n">
        <v>46248</v>
      </c>
      <c r="C160" s="38" t="s">
        <v>184</v>
      </c>
      <c r="D160" s="38" t="s">
        <v>407</v>
      </c>
      <c r="E160" s="38" t="s">
        <v>75</v>
      </c>
      <c r="F160" s="38" t="s">
        <v>80</v>
      </c>
      <c r="G160" s="38" t="s">
        <v>63</v>
      </c>
      <c r="H160" s="38" t="s">
        <v>141</v>
      </c>
      <c r="I160" s="39" t="n">
        <v>46253</v>
      </c>
      <c r="J160" s="38" t="n">
        <v>1026.76</v>
      </c>
    </row>
    <row r="161" customFormat="false" ht="15" hidden="false" customHeight="false" outlineLevel="0" collapsed="false">
      <c r="A161" s="38" t="s">
        <v>430</v>
      </c>
      <c r="B161" s="39" t="n">
        <v>46248</v>
      </c>
      <c r="C161" s="38" t="s">
        <v>66</v>
      </c>
      <c r="D161" s="38" t="s">
        <v>189</v>
      </c>
      <c r="E161" s="38" t="s">
        <v>365</v>
      </c>
      <c r="F161" s="38" t="s">
        <v>78</v>
      </c>
      <c r="G161" s="38" t="s">
        <v>61</v>
      </c>
      <c r="H161" s="38" t="s">
        <v>141</v>
      </c>
      <c r="I161" s="39" t="n">
        <v>46250</v>
      </c>
      <c r="J161" s="38" t="n">
        <v>144.57</v>
      </c>
    </row>
    <row r="162" customFormat="false" ht="15" hidden="false" customHeight="false" outlineLevel="0" collapsed="false">
      <c r="A162" s="38" t="s">
        <v>431</v>
      </c>
      <c r="B162" s="39" t="n">
        <v>46248</v>
      </c>
      <c r="C162" s="38" t="s">
        <v>66</v>
      </c>
      <c r="D162" s="38" t="s">
        <v>296</v>
      </c>
      <c r="E162" s="38" t="s">
        <v>75</v>
      </c>
      <c r="F162" s="38" t="s">
        <v>208</v>
      </c>
      <c r="G162" s="38" t="s">
        <v>63</v>
      </c>
      <c r="H162" s="38" t="s">
        <v>141</v>
      </c>
      <c r="I162" s="39" t="n">
        <v>46254</v>
      </c>
      <c r="J162" s="38" t="n">
        <v>1079.32</v>
      </c>
    </row>
    <row r="163" customFormat="false" ht="15" hidden="false" customHeight="false" outlineLevel="0" collapsed="false">
      <c r="A163" s="38" t="s">
        <v>432</v>
      </c>
      <c r="B163" s="39" t="n">
        <v>46249</v>
      </c>
      <c r="C163" s="38" t="s">
        <v>62</v>
      </c>
      <c r="D163" s="38" t="s">
        <v>433</v>
      </c>
      <c r="E163" s="38" t="s">
        <v>75</v>
      </c>
      <c r="F163" s="38" t="s">
        <v>80</v>
      </c>
      <c r="G163" s="38" t="s">
        <v>61</v>
      </c>
      <c r="H163" s="38" t="s">
        <v>209</v>
      </c>
      <c r="I163" s="39" t="n">
        <v>46256</v>
      </c>
      <c r="J163" s="38" t="n">
        <v>0</v>
      </c>
    </row>
    <row r="164" customFormat="false" ht="15" hidden="false" customHeight="false" outlineLevel="0" collapsed="false">
      <c r="A164" s="38" t="s">
        <v>434</v>
      </c>
      <c r="B164" s="39" t="n">
        <v>46249</v>
      </c>
      <c r="C164" s="38" t="s">
        <v>66</v>
      </c>
      <c r="D164" s="38" t="s">
        <v>384</v>
      </c>
      <c r="E164" s="38" t="s">
        <v>75</v>
      </c>
      <c r="F164" s="38" t="s">
        <v>193</v>
      </c>
      <c r="G164" s="38" t="s">
        <v>63</v>
      </c>
      <c r="H164" s="38" t="s">
        <v>141</v>
      </c>
      <c r="I164" s="39" t="n">
        <v>46259</v>
      </c>
      <c r="J164" s="38" t="n">
        <v>871.43</v>
      </c>
    </row>
    <row r="165" customFormat="false" ht="15" hidden="false" customHeight="false" outlineLevel="0" collapsed="false">
      <c r="A165" s="38" t="s">
        <v>435</v>
      </c>
      <c r="B165" s="39" t="n">
        <v>46250</v>
      </c>
      <c r="C165" s="38" t="s">
        <v>60</v>
      </c>
      <c r="D165" s="38" t="s">
        <v>256</v>
      </c>
      <c r="E165" s="38" t="s">
        <v>83</v>
      </c>
      <c r="F165" s="38" t="s">
        <v>185</v>
      </c>
      <c r="G165" s="38" t="s">
        <v>289</v>
      </c>
      <c r="H165" s="38" t="s">
        <v>141</v>
      </c>
      <c r="I165" s="39" t="n">
        <v>46262</v>
      </c>
      <c r="J165" s="38" t="n">
        <v>0</v>
      </c>
    </row>
    <row r="166" customFormat="false" ht="15" hidden="false" customHeight="false" outlineLevel="0" collapsed="false">
      <c r="A166" s="38" t="s">
        <v>436</v>
      </c>
      <c r="B166" s="39" t="n">
        <v>46251</v>
      </c>
      <c r="C166" s="38" t="s">
        <v>60</v>
      </c>
      <c r="D166" s="38" t="s">
        <v>154</v>
      </c>
      <c r="E166" s="38" t="s">
        <v>81</v>
      </c>
      <c r="F166" s="38" t="s">
        <v>78</v>
      </c>
      <c r="G166" s="38" t="s">
        <v>61</v>
      </c>
      <c r="H166" s="38" t="s">
        <v>141</v>
      </c>
      <c r="I166" s="39" t="n">
        <v>46252</v>
      </c>
      <c r="J166" s="38" t="n">
        <v>134.61</v>
      </c>
    </row>
    <row r="167" customFormat="false" ht="15" hidden="false" customHeight="false" outlineLevel="0" collapsed="false">
      <c r="A167" s="38" t="s">
        <v>437</v>
      </c>
      <c r="B167" s="39" t="n">
        <v>46251</v>
      </c>
      <c r="C167" s="38" t="s">
        <v>66</v>
      </c>
      <c r="D167" s="38" t="s">
        <v>390</v>
      </c>
      <c r="E167" s="38" t="s">
        <v>284</v>
      </c>
      <c r="F167" s="38" t="s">
        <v>80</v>
      </c>
      <c r="G167" s="38" t="s">
        <v>61</v>
      </c>
      <c r="H167" s="38" t="s">
        <v>141</v>
      </c>
      <c r="I167" s="39" t="n">
        <v>46257</v>
      </c>
      <c r="J167" s="38" t="n">
        <v>124.12</v>
      </c>
    </row>
    <row r="168" customFormat="false" ht="15" hidden="false" customHeight="false" outlineLevel="0" collapsed="false">
      <c r="A168" s="38" t="s">
        <v>438</v>
      </c>
      <c r="B168" s="39" t="n">
        <v>46251</v>
      </c>
      <c r="C168" s="38" t="s">
        <v>66</v>
      </c>
      <c r="D168" s="38" t="s">
        <v>197</v>
      </c>
      <c r="E168" s="38" t="s">
        <v>163</v>
      </c>
      <c r="F168" s="38" t="s">
        <v>318</v>
      </c>
      <c r="G168" s="38" t="s">
        <v>68</v>
      </c>
      <c r="H168" s="38" t="s">
        <v>141</v>
      </c>
      <c r="I168" s="39" t="n">
        <v>46251</v>
      </c>
      <c r="J168" s="38" t="n">
        <v>115.43</v>
      </c>
    </row>
    <row r="169" customFormat="false" ht="15" hidden="false" customHeight="false" outlineLevel="0" collapsed="false">
      <c r="A169" s="38" t="s">
        <v>439</v>
      </c>
      <c r="B169" s="39" t="n">
        <v>46252</v>
      </c>
      <c r="C169" s="38" t="s">
        <v>60</v>
      </c>
      <c r="D169" s="38" t="s">
        <v>321</v>
      </c>
      <c r="E169" s="38" t="s">
        <v>79</v>
      </c>
      <c r="F169" s="38" t="s">
        <v>78</v>
      </c>
      <c r="G169" s="38" t="s">
        <v>61</v>
      </c>
      <c r="H169" s="38" t="s">
        <v>141</v>
      </c>
      <c r="I169" s="39" t="n">
        <v>46252</v>
      </c>
      <c r="J169" s="38"/>
    </row>
    <row r="170" customFormat="false" ht="15" hidden="false" customHeight="false" outlineLevel="0" collapsed="false">
      <c r="A170" s="38" t="s">
        <v>440</v>
      </c>
      <c r="B170" s="39" t="n">
        <v>46252</v>
      </c>
      <c r="C170" s="38" t="s">
        <v>60</v>
      </c>
      <c r="D170" s="38" t="s">
        <v>441</v>
      </c>
      <c r="E170" s="38" t="s">
        <v>77</v>
      </c>
      <c r="F170" s="38" t="s">
        <v>224</v>
      </c>
      <c r="G170" s="38" t="s">
        <v>61</v>
      </c>
      <c r="H170" s="38" t="s">
        <v>141</v>
      </c>
      <c r="I170" s="39" t="n">
        <v>46259</v>
      </c>
      <c r="J170" s="38" t="n">
        <v>0</v>
      </c>
    </row>
    <row r="171" customFormat="false" ht="15" hidden="false" customHeight="false" outlineLevel="0" collapsed="false">
      <c r="A171" s="38" t="s">
        <v>440</v>
      </c>
      <c r="B171" s="39" t="n">
        <v>46252</v>
      </c>
      <c r="C171" s="38" t="s">
        <v>60</v>
      </c>
      <c r="D171" s="38" t="s">
        <v>441</v>
      </c>
      <c r="E171" s="38" t="s">
        <v>77</v>
      </c>
      <c r="F171" s="38" t="s">
        <v>224</v>
      </c>
      <c r="G171" s="38" t="s">
        <v>61</v>
      </c>
      <c r="H171" s="38" t="s">
        <v>141</v>
      </c>
      <c r="I171" s="39" t="n">
        <v>46259</v>
      </c>
      <c r="J171" s="38" t="n">
        <v>0</v>
      </c>
    </row>
    <row r="172" customFormat="false" ht="15" hidden="false" customHeight="false" outlineLevel="0" collapsed="false">
      <c r="A172" s="38" t="s">
        <v>442</v>
      </c>
      <c r="B172" s="39" t="n">
        <v>46252</v>
      </c>
      <c r="C172" s="38" t="s">
        <v>60</v>
      </c>
      <c r="D172" s="38" t="s">
        <v>443</v>
      </c>
      <c r="E172" s="38" t="s">
        <v>77</v>
      </c>
      <c r="F172" s="38" t="s">
        <v>80</v>
      </c>
      <c r="G172" s="38" t="s">
        <v>65</v>
      </c>
      <c r="H172" s="38" t="s">
        <v>141</v>
      </c>
      <c r="I172" s="39" t="n">
        <v>46258</v>
      </c>
      <c r="J172" s="38" t="n">
        <v>472.03</v>
      </c>
    </row>
    <row r="173" customFormat="false" ht="15" hidden="false" customHeight="false" outlineLevel="0" collapsed="false">
      <c r="A173" s="38" t="s">
        <v>444</v>
      </c>
      <c r="B173" s="39" t="n">
        <v>46252</v>
      </c>
      <c r="C173" s="38" t="s">
        <v>60</v>
      </c>
      <c r="D173" s="38" t="s">
        <v>206</v>
      </c>
      <c r="E173" s="38" t="s">
        <v>77</v>
      </c>
      <c r="F173" s="38" t="s">
        <v>78</v>
      </c>
      <c r="G173" s="38" t="s">
        <v>65</v>
      </c>
      <c r="H173" s="38" t="s">
        <v>141</v>
      </c>
      <c r="I173" s="39" t="n">
        <v>46253</v>
      </c>
      <c r="J173" s="38" t="n">
        <v>880.61</v>
      </c>
    </row>
    <row r="174" customFormat="false" ht="15" hidden="false" customHeight="false" outlineLevel="0" collapsed="false">
      <c r="A174" s="38" t="s">
        <v>445</v>
      </c>
      <c r="B174" s="39" t="n">
        <v>46252</v>
      </c>
      <c r="C174" s="38" t="s">
        <v>60</v>
      </c>
      <c r="D174" s="38" t="s">
        <v>162</v>
      </c>
      <c r="E174" s="38" t="s">
        <v>77</v>
      </c>
      <c r="F174" s="38" t="s">
        <v>80</v>
      </c>
      <c r="G174" s="38" t="s">
        <v>61</v>
      </c>
      <c r="H174" s="38" t="s">
        <v>141</v>
      </c>
      <c r="I174" s="39" t="n">
        <v>46260</v>
      </c>
      <c r="J174" s="38" t="n">
        <v>0</v>
      </c>
    </row>
    <row r="175" customFormat="false" ht="15" hidden="false" customHeight="false" outlineLevel="0" collapsed="false">
      <c r="A175" s="38" t="s">
        <v>446</v>
      </c>
      <c r="B175" s="39" t="n">
        <v>46252</v>
      </c>
      <c r="C175" s="38" t="s">
        <v>60</v>
      </c>
      <c r="D175" s="38" t="s">
        <v>177</v>
      </c>
      <c r="E175" s="38" t="s">
        <v>75</v>
      </c>
      <c r="F175" s="38" t="s">
        <v>76</v>
      </c>
      <c r="G175" s="38" t="s">
        <v>63</v>
      </c>
      <c r="H175" s="38" t="s">
        <v>141</v>
      </c>
      <c r="I175" s="39" t="n">
        <v>46253</v>
      </c>
      <c r="J175" s="38" t="n">
        <v>948.15</v>
      </c>
    </row>
    <row r="176" customFormat="false" ht="15" hidden="false" customHeight="false" outlineLevel="0" collapsed="false">
      <c r="A176" s="38" t="s">
        <v>447</v>
      </c>
      <c r="B176" s="39" t="n">
        <v>46252</v>
      </c>
      <c r="C176" s="38" t="s">
        <v>62</v>
      </c>
      <c r="D176" s="38" t="s">
        <v>346</v>
      </c>
      <c r="E176" s="38" t="s">
        <v>81</v>
      </c>
      <c r="F176" s="38" t="s">
        <v>80</v>
      </c>
      <c r="G176" s="38" t="s">
        <v>61</v>
      </c>
      <c r="H176" s="38" t="s">
        <v>141</v>
      </c>
      <c r="I176" s="39" t="n">
        <v>46257</v>
      </c>
      <c r="J176" s="38"/>
    </row>
    <row r="177" customFormat="false" ht="15" hidden="false" customHeight="false" outlineLevel="0" collapsed="false">
      <c r="A177" s="38" t="s">
        <v>448</v>
      </c>
      <c r="B177" s="39" t="n">
        <v>46252</v>
      </c>
      <c r="C177" s="38" t="s">
        <v>169</v>
      </c>
      <c r="D177" s="38" t="s">
        <v>201</v>
      </c>
      <c r="E177" s="38" t="s">
        <v>75</v>
      </c>
      <c r="F177" s="38" t="s">
        <v>78</v>
      </c>
      <c r="G177" s="38" t="s">
        <v>63</v>
      </c>
      <c r="H177" s="38" t="s">
        <v>141</v>
      </c>
      <c r="I177" s="39" t="n">
        <v>46261</v>
      </c>
      <c r="J177" s="38" t="n">
        <v>1311.87</v>
      </c>
    </row>
    <row r="178" customFormat="false" ht="15" hidden="false" customHeight="false" outlineLevel="0" collapsed="false">
      <c r="A178" s="38" t="s">
        <v>449</v>
      </c>
      <c r="B178" s="39" t="n">
        <v>46252</v>
      </c>
      <c r="C178" s="38" t="s">
        <v>64</v>
      </c>
      <c r="D178" s="38" t="s">
        <v>197</v>
      </c>
      <c r="E178" s="38" t="s">
        <v>232</v>
      </c>
      <c r="F178" s="38" t="s">
        <v>80</v>
      </c>
      <c r="G178" s="38" t="s">
        <v>63</v>
      </c>
      <c r="H178" s="38" t="s">
        <v>141</v>
      </c>
      <c r="I178" s="39" t="n">
        <v>46265</v>
      </c>
      <c r="J178" s="38" t="n">
        <v>1008.97</v>
      </c>
    </row>
    <row r="179" customFormat="false" ht="15" hidden="false" customHeight="false" outlineLevel="0" collapsed="false">
      <c r="A179" s="38" t="s">
        <v>450</v>
      </c>
      <c r="B179" s="39" t="n">
        <v>46252</v>
      </c>
      <c r="C179" s="38" t="s">
        <v>66</v>
      </c>
      <c r="D179" s="38" t="s">
        <v>192</v>
      </c>
      <c r="E179" s="38" t="s">
        <v>77</v>
      </c>
      <c r="F179" s="38" t="s">
        <v>80</v>
      </c>
      <c r="G179" s="38" t="s">
        <v>65</v>
      </c>
      <c r="H179" s="38" t="s">
        <v>141</v>
      </c>
      <c r="I179" s="39" t="n">
        <v>46252</v>
      </c>
      <c r="J179" s="38" t="s">
        <v>451</v>
      </c>
    </row>
    <row r="180" customFormat="false" ht="15" hidden="false" customHeight="false" outlineLevel="0" collapsed="false">
      <c r="A180" s="38" t="s">
        <v>452</v>
      </c>
      <c r="B180" s="39" t="n">
        <v>46253</v>
      </c>
      <c r="C180" s="38" t="s">
        <v>326</v>
      </c>
      <c r="D180" s="38" t="s">
        <v>157</v>
      </c>
      <c r="E180" s="38" t="s">
        <v>77</v>
      </c>
      <c r="F180" s="38" t="s">
        <v>78</v>
      </c>
      <c r="G180" s="38" t="s">
        <v>65</v>
      </c>
      <c r="H180" s="38" t="s">
        <v>141</v>
      </c>
      <c r="I180" s="39" t="n">
        <v>46256</v>
      </c>
      <c r="J180" s="38" t="n">
        <v>465.23</v>
      </c>
    </row>
    <row r="181" customFormat="false" ht="15" hidden="false" customHeight="false" outlineLevel="0" collapsed="false">
      <c r="A181" s="38" t="s">
        <v>453</v>
      </c>
      <c r="B181" s="39" t="n">
        <v>46253</v>
      </c>
      <c r="C181" s="38" t="s">
        <v>64</v>
      </c>
      <c r="D181" s="38" t="s">
        <v>256</v>
      </c>
      <c r="E181" s="38" t="s">
        <v>81</v>
      </c>
      <c r="F181" s="38" t="s">
        <v>80</v>
      </c>
      <c r="G181" s="38" t="s">
        <v>454</v>
      </c>
      <c r="H181" s="38" t="s">
        <v>141</v>
      </c>
      <c r="I181" s="39" t="n">
        <v>46256</v>
      </c>
      <c r="J181" s="38" t="n">
        <v>595.9</v>
      </c>
    </row>
    <row r="182" customFormat="false" ht="15" hidden="false" customHeight="false" outlineLevel="0" collapsed="false">
      <c r="A182" s="38" t="s">
        <v>455</v>
      </c>
      <c r="B182" s="39" t="n">
        <v>46254</v>
      </c>
      <c r="C182" s="38" t="s">
        <v>60</v>
      </c>
      <c r="D182" s="38" t="s">
        <v>221</v>
      </c>
      <c r="E182" s="38" t="s">
        <v>82</v>
      </c>
      <c r="F182" s="38" t="s">
        <v>80</v>
      </c>
      <c r="G182" s="38" t="s">
        <v>202</v>
      </c>
      <c r="H182" s="38" t="s">
        <v>456</v>
      </c>
      <c r="I182" s="39" t="n">
        <v>46258</v>
      </c>
      <c r="J182" s="38" t="n">
        <v>126.02</v>
      </c>
    </row>
    <row r="183" customFormat="false" ht="15" hidden="false" customHeight="false" outlineLevel="0" collapsed="false">
      <c r="A183" s="38" t="s">
        <v>457</v>
      </c>
      <c r="B183" s="39" t="n">
        <v>46254</v>
      </c>
      <c r="C183" s="38" t="s">
        <v>159</v>
      </c>
      <c r="D183" s="38" t="s">
        <v>215</v>
      </c>
      <c r="E183" s="38" t="s">
        <v>413</v>
      </c>
      <c r="F183" s="38" t="s">
        <v>80</v>
      </c>
      <c r="G183" s="38" t="s">
        <v>63</v>
      </c>
      <c r="H183" s="38" t="s">
        <v>141</v>
      </c>
      <c r="I183" s="39" t="n">
        <v>46267</v>
      </c>
      <c r="J183" s="38" t="n">
        <v>1243.42</v>
      </c>
    </row>
    <row r="184" customFormat="false" ht="15" hidden="false" customHeight="false" outlineLevel="0" collapsed="false">
      <c r="A184" s="38" t="s">
        <v>458</v>
      </c>
      <c r="B184" s="39" t="n">
        <v>46254</v>
      </c>
      <c r="C184" s="38" t="s">
        <v>66</v>
      </c>
      <c r="D184" s="38" t="s">
        <v>335</v>
      </c>
      <c r="E184" s="38" t="s">
        <v>144</v>
      </c>
      <c r="F184" s="38" t="s">
        <v>78</v>
      </c>
      <c r="G184" s="38" t="s">
        <v>61</v>
      </c>
      <c r="H184" s="38" t="s">
        <v>141</v>
      </c>
      <c r="I184" s="39" t="n">
        <v>46262</v>
      </c>
      <c r="J184" s="38" t="n">
        <v>95.25</v>
      </c>
    </row>
    <row r="185" customFormat="false" ht="15" hidden="false" customHeight="false" outlineLevel="0" collapsed="false">
      <c r="A185" s="38" t="s">
        <v>459</v>
      </c>
      <c r="B185" s="39" t="n">
        <v>46255</v>
      </c>
      <c r="C185" s="38" t="s">
        <v>60</v>
      </c>
      <c r="D185" s="38" t="s">
        <v>192</v>
      </c>
      <c r="E185" s="38" t="s">
        <v>81</v>
      </c>
      <c r="F185" s="38" t="s">
        <v>76</v>
      </c>
      <c r="G185" s="38" t="s">
        <v>67</v>
      </c>
      <c r="H185" s="38" t="s">
        <v>141</v>
      </c>
      <c r="I185" s="39" t="n">
        <v>46256</v>
      </c>
      <c r="J185" s="38" t="n">
        <v>647.91</v>
      </c>
    </row>
    <row r="186" customFormat="false" ht="15" hidden="false" customHeight="false" outlineLevel="0" collapsed="false">
      <c r="A186" s="38" t="s">
        <v>460</v>
      </c>
      <c r="B186" s="39" t="n">
        <v>46255</v>
      </c>
      <c r="C186" s="38" t="s">
        <v>64</v>
      </c>
      <c r="D186" s="38" t="s">
        <v>461</v>
      </c>
      <c r="E186" s="38" t="s">
        <v>232</v>
      </c>
      <c r="F186" s="38" t="s">
        <v>193</v>
      </c>
      <c r="G186" s="38" t="s">
        <v>61</v>
      </c>
      <c r="H186" s="38" t="s">
        <v>141</v>
      </c>
      <c r="I186" s="39" t="n">
        <v>46260</v>
      </c>
      <c r="J186" s="38" t="s">
        <v>462</v>
      </c>
    </row>
    <row r="187" customFormat="false" ht="15" hidden="false" customHeight="false" outlineLevel="0" collapsed="false">
      <c r="A187" s="38" t="s">
        <v>463</v>
      </c>
      <c r="B187" s="39" t="n">
        <v>46255</v>
      </c>
      <c r="C187" s="38" t="s">
        <v>66</v>
      </c>
      <c r="D187" s="38" t="s">
        <v>199</v>
      </c>
      <c r="E187" s="38" t="s">
        <v>75</v>
      </c>
      <c r="F187" s="38" t="s">
        <v>80</v>
      </c>
      <c r="G187" s="38" t="s">
        <v>61</v>
      </c>
      <c r="H187" s="38" t="s">
        <v>141</v>
      </c>
      <c r="I187" s="39" t="n">
        <v>46259</v>
      </c>
      <c r="J187" s="38"/>
    </row>
    <row r="188" customFormat="false" ht="15" hidden="false" customHeight="false" outlineLevel="0" collapsed="false">
      <c r="A188" s="38" t="s">
        <v>463</v>
      </c>
      <c r="B188" s="39" t="n">
        <v>46255</v>
      </c>
      <c r="C188" s="38" t="s">
        <v>66</v>
      </c>
      <c r="D188" s="38" t="s">
        <v>199</v>
      </c>
      <c r="E188" s="38" t="s">
        <v>75</v>
      </c>
      <c r="F188" s="38" t="s">
        <v>80</v>
      </c>
      <c r="G188" s="38" t="s">
        <v>61</v>
      </c>
      <c r="H188" s="38" t="s">
        <v>141</v>
      </c>
      <c r="I188" s="39" t="n">
        <v>46259</v>
      </c>
      <c r="J188" s="38"/>
    </row>
    <row r="189" customFormat="false" ht="15" hidden="false" customHeight="false" outlineLevel="0" collapsed="false">
      <c r="A189" s="38" t="s">
        <v>464</v>
      </c>
      <c r="B189" s="39" t="n">
        <v>46256</v>
      </c>
      <c r="C189" s="38" t="s">
        <v>60</v>
      </c>
      <c r="D189" s="38" t="s">
        <v>315</v>
      </c>
      <c r="E189" s="38" t="s">
        <v>83</v>
      </c>
      <c r="F189" s="38" t="s">
        <v>78</v>
      </c>
      <c r="G189" s="38" t="s">
        <v>61</v>
      </c>
      <c r="H189" s="38" t="s">
        <v>456</v>
      </c>
      <c r="I189" s="39" t="n">
        <v>46258</v>
      </c>
      <c r="J189" s="38" t="n">
        <v>122.98</v>
      </c>
    </row>
    <row r="190" customFormat="false" ht="15" hidden="false" customHeight="false" outlineLevel="0" collapsed="false">
      <c r="A190" s="38" t="s">
        <v>465</v>
      </c>
      <c r="B190" s="39" t="n">
        <v>46256</v>
      </c>
      <c r="C190" s="38" t="s">
        <v>62</v>
      </c>
      <c r="D190" s="38" t="s">
        <v>174</v>
      </c>
      <c r="E190" s="38" t="s">
        <v>79</v>
      </c>
      <c r="F190" s="38" t="s">
        <v>80</v>
      </c>
      <c r="G190" s="38" t="s">
        <v>61</v>
      </c>
      <c r="H190" s="38" t="s">
        <v>141</v>
      </c>
      <c r="I190" s="39" t="n">
        <v>46261</v>
      </c>
      <c r="J190" s="38"/>
    </row>
    <row r="191" customFormat="false" ht="15" hidden="false" customHeight="false" outlineLevel="0" collapsed="false">
      <c r="A191" s="38" t="s">
        <v>466</v>
      </c>
      <c r="B191" s="39" t="n">
        <v>46256</v>
      </c>
      <c r="C191" s="38" t="s">
        <v>64</v>
      </c>
      <c r="D191" s="38" t="s">
        <v>177</v>
      </c>
      <c r="E191" s="38" t="s">
        <v>83</v>
      </c>
      <c r="F191" s="38" t="s">
        <v>78</v>
      </c>
      <c r="G191" s="38" t="s">
        <v>61</v>
      </c>
      <c r="H191" s="38" t="s">
        <v>141</v>
      </c>
      <c r="I191" s="39" t="n">
        <v>46261</v>
      </c>
      <c r="J191" s="38" t="n">
        <v>112.84</v>
      </c>
    </row>
    <row r="192" customFormat="false" ht="15" hidden="false" customHeight="false" outlineLevel="0" collapsed="false">
      <c r="A192" s="38" t="s">
        <v>467</v>
      </c>
      <c r="B192" s="39" t="n">
        <v>46256</v>
      </c>
      <c r="C192" s="38" t="s">
        <v>159</v>
      </c>
      <c r="D192" s="38" t="s">
        <v>229</v>
      </c>
      <c r="E192" s="38" t="s">
        <v>81</v>
      </c>
      <c r="F192" s="38" t="s">
        <v>78</v>
      </c>
      <c r="G192" s="38" t="s">
        <v>67</v>
      </c>
      <c r="H192" s="38" t="s">
        <v>141</v>
      </c>
      <c r="I192" s="39" t="n">
        <v>46257</v>
      </c>
      <c r="J192" s="38" t="n">
        <v>271.52</v>
      </c>
    </row>
    <row r="193" customFormat="false" ht="15" hidden="false" customHeight="false" outlineLevel="0" collapsed="false">
      <c r="A193" s="38" t="s">
        <v>468</v>
      </c>
      <c r="B193" s="39" t="n">
        <v>46257</v>
      </c>
      <c r="C193" s="38" t="s">
        <v>62</v>
      </c>
      <c r="D193" s="38" t="s">
        <v>162</v>
      </c>
      <c r="E193" s="38" t="s">
        <v>152</v>
      </c>
      <c r="F193" s="38" t="s">
        <v>224</v>
      </c>
      <c r="G193" s="38" t="s">
        <v>61</v>
      </c>
      <c r="H193" s="38" t="s">
        <v>141</v>
      </c>
      <c r="I193" s="39" t="n">
        <v>46263</v>
      </c>
      <c r="J193" s="38"/>
    </row>
    <row r="194" customFormat="false" ht="15" hidden="false" customHeight="false" outlineLevel="0" collapsed="false">
      <c r="A194" s="38" t="s">
        <v>469</v>
      </c>
      <c r="B194" s="39" t="n">
        <v>46257</v>
      </c>
      <c r="C194" s="38" t="s">
        <v>66</v>
      </c>
      <c r="D194" s="38" t="s">
        <v>402</v>
      </c>
      <c r="E194" s="38" t="s">
        <v>77</v>
      </c>
      <c r="F194" s="38" t="s">
        <v>78</v>
      </c>
      <c r="G194" s="38" t="s">
        <v>65</v>
      </c>
      <c r="H194" s="38" t="s">
        <v>456</v>
      </c>
      <c r="I194" s="39" t="n">
        <v>46258</v>
      </c>
      <c r="J194" s="38" t="n">
        <v>166.88</v>
      </c>
    </row>
    <row r="195" customFormat="false" ht="15" hidden="false" customHeight="false" outlineLevel="0" collapsed="false">
      <c r="A195" s="38" t="s">
        <v>470</v>
      </c>
      <c r="B195" s="39" t="n">
        <v>46258</v>
      </c>
      <c r="C195" s="38" t="s">
        <v>60</v>
      </c>
      <c r="D195" s="38" t="s">
        <v>154</v>
      </c>
      <c r="E195" s="38" t="s">
        <v>79</v>
      </c>
      <c r="F195" s="38" t="s">
        <v>80</v>
      </c>
      <c r="G195" s="38" t="s">
        <v>61</v>
      </c>
      <c r="H195" s="38" t="s">
        <v>141</v>
      </c>
      <c r="I195" s="39" t="n">
        <v>46266</v>
      </c>
      <c r="J195" s="38"/>
    </row>
    <row r="196" customFormat="false" ht="15" hidden="false" customHeight="false" outlineLevel="0" collapsed="false">
      <c r="A196" s="38" t="s">
        <v>471</v>
      </c>
      <c r="B196" s="39" t="n">
        <v>46258</v>
      </c>
      <c r="C196" s="38" t="s">
        <v>60</v>
      </c>
      <c r="D196" s="38" t="s">
        <v>312</v>
      </c>
      <c r="E196" s="38" t="s">
        <v>83</v>
      </c>
      <c r="F196" s="38" t="s">
        <v>80</v>
      </c>
      <c r="G196" s="38" t="s">
        <v>186</v>
      </c>
      <c r="H196" s="38" t="s">
        <v>141</v>
      </c>
      <c r="I196" s="39" t="n">
        <v>46263</v>
      </c>
      <c r="J196" s="38" t="n">
        <v>0</v>
      </c>
    </row>
    <row r="197" customFormat="false" ht="15" hidden="false" customHeight="false" outlineLevel="0" collapsed="false">
      <c r="A197" s="38" t="s">
        <v>472</v>
      </c>
      <c r="B197" s="39" t="n">
        <v>46258</v>
      </c>
      <c r="C197" s="38" t="s">
        <v>369</v>
      </c>
      <c r="D197" s="38" t="s">
        <v>473</v>
      </c>
      <c r="E197" s="38" t="s">
        <v>75</v>
      </c>
      <c r="F197" s="38" t="s">
        <v>80</v>
      </c>
      <c r="G197" s="38" t="s">
        <v>63</v>
      </c>
      <c r="H197" s="38" t="s">
        <v>180</v>
      </c>
      <c r="I197" s="39" t="n">
        <v>46265</v>
      </c>
      <c r="J197" s="38" t="n">
        <v>511.91</v>
      </c>
    </row>
    <row r="198" customFormat="false" ht="15" hidden="false" customHeight="false" outlineLevel="0" collapsed="false">
      <c r="A198" s="38" t="s">
        <v>474</v>
      </c>
      <c r="B198" s="39" t="n">
        <v>46259</v>
      </c>
      <c r="C198" s="38" t="s">
        <v>188</v>
      </c>
      <c r="D198" s="38" t="s">
        <v>361</v>
      </c>
      <c r="E198" s="38" t="s">
        <v>77</v>
      </c>
      <c r="F198" s="38" t="s">
        <v>78</v>
      </c>
      <c r="G198" s="38" t="s">
        <v>331</v>
      </c>
      <c r="H198" s="38" t="s">
        <v>141</v>
      </c>
      <c r="I198" s="39" t="n">
        <v>46260</v>
      </c>
      <c r="J198" s="38" t="n">
        <v>203.65</v>
      </c>
    </row>
    <row r="199" customFormat="false" ht="15" hidden="false" customHeight="false" outlineLevel="0" collapsed="false">
      <c r="A199" s="38" t="s">
        <v>475</v>
      </c>
      <c r="B199" s="39" t="n">
        <v>46259</v>
      </c>
      <c r="C199" s="38" t="s">
        <v>60</v>
      </c>
      <c r="D199" s="38" t="s">
        <v>473</v>
      </c>
      <c r="E199" s="38" t="s">
        <v>75</v>
      </c>
      <c r="F199" s="38" t="s">
        <v>80</v>
      </c>
      <c r="G199" s="38" t="s">
        <v>61</v>
      </c>
      <c r="H199" s="38" t="s">
        <v>141</v>
      </c>
      <c r="I199" s="39" t="n">
        <v>46264</v>
      </c>
      <c r="J199" s="38" t="n">
        <v>0</v>
      </c>
    </row>
    <row r="200" customFormat="false" ht="15" hidden="false" customHeight="false" outlineLevel="0" collapsed="false">
      <c r="A200" s="38" t="s">
        <v>476</v>
      </c>
      <c r="B200" s="39" t="n">
        <v>46259</v>
      </c>
      <c r="C200" s="38" t="s">
        <v>62</v>
      </c>
      <c r="D200" s="38" t="s">
        <v>363</v>
      </c>
      <c r="E200" s="38" t="s">
        <v>77</v>
      </c>
      <c r="F200" s="38" t="s">
        <v>318</v>
      </c>
      <c r="G200" s="38" t="s">
        <v>61</v>
      </c>
      <c r="H200" s="38" t="s">
        <v>180</v>
      </c>
      <c r="I200" s="39" t="n">
        <v>46262</v>
      </c>
      <c r="J200" s="38" t="n">
        <v>79.27</v>
      </c>
    </row>
    <row r="201" customFormat="false" ht="15" hidden="false" customHeight="false" outlineLevel="0" collapsed="false">
      <c r="A201" s="38" t="s">
        <v>477</v>
      </c>
      <c r="B201" s="39" t="n">
        <v>46259</v>
      </c>
      <c r="C201" s="38" t="s">
        <v>62</v>
      </c>
      <c r="D201" s="38" t="s">
        <v>478</v>
      </c>
      <c r="E201" s="38" t="s">
        <v>75</v>
      </c>
      <c r="F201" s="38" t="s">
        <v>76</v>
      </c>
      <c r="G201" s="38" t="s">
        <v>63</v>
      </c>
      <c r="H201" s="38" t="s">
        <v>141</v>
      </c>
      <c r="I201" s="39" t="n">
        <v>46261</v>
      </c>
      <c r="J201" s="38" t="n">
        <v>973.5</v>
      </c>
    </row>
    <row r="202" customFormat="false" ht="15" hidden="false" customHeight="false" outlineLevel="0" collapsed="false">
      <c r="A202" s="38" t="s">
        <v>479</v>
      </c>
      <c r="B202" s="39" t="n">
        <v>46259</v>
      </c>
      <c r="C202" s="38" t="s">
        <v>62</v>
      </c>
      <c r="D202" s="38" t="s">
        <v>478</v>
      </c>
      <c r="E202" s="38" t="s">
        <v>83</v>
      </c>
      <c r="F202" s="38" t="s">
        <v>193</v>
      </c>
      <c r="G202" s="38" t="s">
        <v>61</v>
      </c>
      <c r="H202" s="38" t="s">
        <v>141</v>
      </c>
      <c r="I202" s="39" t="n">
        <v>46264</v>
      </c>
      <c r="J202" s="38" t="n">
        <v>0</v>
      </c>
    </row>
    <row r="203" customFormat="false" ht="15" hidden="false" customHeight="false" outlineLevel="0" collapsed="false">
      <c r="A203" s="38" t="s">
        <v>480</v>
      </c>
      <c r="B203" s="39" t="n">
        <v>46259</v>
      </c>
      <c r="C203" s="38" t="s">
        <v>64</v>
      </c>
      <c r="D203" s="38" t="s">
        <v>174</v>
      </c>
      <c r="E203" s="38" t="s">
        <v>75</v>
      </c>
      <c r="F203" s="38" t="s">
        <v>80</v>
      </c>
      <c r="G203" s="38" t="s">
        <v>61</v>
      </c>
      <c r="H203" s="38" t="s">
        <v>141</v>
      </c>
      <c r="I203" s="39" t="n">
        <v>46263</v>
      </c>
      <c r="J203" s="38"/>
    </row>
    <row r="204" customFormat="false" ht="15" hidden="false" customHeight="false" outlineLevel="0" collapsed="false">
      <c r="A204" s="38" t="s">
        <v>481</v>
      </c>
      <c r="B204" s="39" t="n">
        <v>46259</v>
      </c>
      <c r="C204" s="38" t="s">
        <v>66</v>
      </c>
      <c r="D204" s="38" t="s">
        <v>433</v>
      </c>
      <c r="E204" s="38" t="s">
        <v>79</v>
      </c>
      <c r="F204" s="38" t="s">
        <v>78</v>
      </c>
      <c r="G204" s="38" t="s">
        <v>61</v>
      </c>
      <c r="H204" s="38" t="s">
        <v>141</v>
      </c>
      <c r="I204" s="39" t="n">
        <v>46259</v>
      </c>
      <c r="J204" s="38" t="n">
        <v>0</v>
      </c>
    </row>
    <row r="205" customFormat="false" ht="15" hidden="false" customHeight="false" outlineLevel="0" collapsed="false">
      <c r="A205" s="38" t="s">
        <v>481</v>
      </c>
      <c r="B205" s="39" t="n">
        <v>46259</v>
      </c>
      <c r="C205" s="38" t="s">
        <v>66</v>
      </c>
      <c r="D205" s="38" t="s">
        <v>433</v>
      </c>
      <c r="E205" s="38" t="s">
        <v>79</v>
      </c>
      <c r="F205" s="38" t="s">
        <v>78</v>
      </c>
      <c r="G205" s="38" t="s">
        <v>61</v>
      </c>
      <c r="H205" s="38" t="s">
        <v>141</v>
      </c>
      <c r="I205" s="39" t="n">
        <v>46259</v>
      </c>
      <c r="J205" s="38" t="n">
        <v>0</v>
      </c>
    </row>
    <row r="206" customFormat="false" ht="15" hidden="false" customHeight="false" outlineLevel="0" collapsed="false">
      <c r="A206" s="38" t="s">
        <v>482</v>
      </c>
      <c r="B206" s="39" t="n">
        <v>46260</v>
      </c>
      <c r="C206" s="38" t="s">
        <v>60</v>
      </c>
      <c r="D206" s="38" t="s">
        <v>268</v>
      </c>
      <c r="E206" s="38" t="s">
        <v>77</v>
      </c>
      <c r="F206" s="38" t="s">
        <v>80</v>
      </c>
      <c r="G206" s="38" t="s">
        <v>61</v>
      </c>
      <c r="H206" s="38" t="s">
        <v>141</v>
      </c>
      <c r="I206" s="39" t="n">
        <v>46265</v>
      </c>
      <c r="J206" s="38" t="n">
        <v>152.91</v>
      </c>
    </row>
    <row r="207" customFormat="false" ht="15" hidden="false" customHeight="false" outlineLevel="0" collapsed="false">
      <c r="A207" s="38" t="s">
        <v>483</v>
      </c>
      <c r="B207" s="39" t="n">
        <v>46260</v>
      </c>
      <c r="C207" s="38" t="s">
        <v>60</v>
      </c>
      <c r="D207" s="38" t="s">
        <v>484</v>
      </c>
      <c r="E207" s="38" t="s">
        <v>75</v>
      </c>
      <c r="F207" s="38" t="s">
        <v>80</v>
      </c>
      <c r="G207" s="38" t="s">
        <v>63</v>
      </c>
      <c r="H207" s="38" t="s">
        <v>141</v>
      </c>
      <c r="I207" s="39" t="n">
        <v>46233</v>
      </c>
      <c r="J207" s="38" t="n">
        <v>543.91</v>
      </c>
    </row>
    <row r="208" customFormat="false" ht="15" hidden="false" customHeight="false" outlineLevel="0" collapsed="false">
      <c r="A208" s="38" t="s">
        <v>485</v>
      </c>
      <c r="B208" s="39" t="n">
        <v>46260</v>
      </c>
      <c r="C208" s="38" t="s">
        <v>64</v>
      </c>
      <c r="D208" s="38" t="s">
        <v>486</v>
      </c>
      <c r="E208" s="38" t="s">
        <v>77</v>
      </c>
      <c r="F208" s="38" t="s">
        <v>80</v>
      </c>
      <c r="G208" s="38" t="s">
        <v>61</v>
      </c>
      <c r="H208" s="38" t="s">
        <v>141</v>
      </c>
      <c r="I208" s="39" t="n">
        <v>46266</v>
      </c>
      <c r="J208" s="38"/>
    </row>
    <row r="209" customFormat="false" ht="15" hidden="false" customHeight="false" outlineLevel="0" collapsed="false">
      <c r="A209" s="38" t="s">
        <v>487</v>
      </c>
      <c r="B209" s="39" t="n">
        <v>46260</v>
      </c>
      <c r="C209" s="38" t="s">
        <v>64</v>
      </c>
      <c r="D209" s="38" t="s">
        <v>265</v>
      </c>
      <c r="E209" s="38" t="s">
        <v>77</v>
      </c>
      <c r="F209" s="38" t="s">
        <v>175</v>
      </c>
      <c r="G209" s="38" t="s">
        <v>331</v>
      </c>
      <c r="H209" s="38" t="s">
        <v>141</v>
      </c>
      <c r="I209" s="39" t="n">
        <v>46269</v>
      </c>
      <c r="J209" s="38" t="n">
        <v>216.63</v>
      </c>
    </row>
    <row r="210" customFormat="false" ht="15" hidden="false" customHeight="false" outlineLevel="0" collapsed="false">
      <c r="A210" s="38" t="s">
        <v>488</v>
      </c>
      <c r="B210" s="39" t="n">
        <v>46260</v>
      </c>
      <c r="C210" s="38" t="s">
        <v>66</v>
      </c>
      <c r="D210" s="38" t="s">
        <v>217</v>
      </c>
      <c r="E210" s="38" t="s">
        <v>79</v>
      </c>
      <c r="F210" s="38" t="s">
        <v>80</v>
      </c>
      <c r="G210" s="38" t="s">
        <v>61</v>
      </c>
      <c r="H210" s="38" t="s">
        <v>141</v>
      </c>
      <c r="I210" s="39" t="n">
        <v>46265</v>
      </c>
      <c r="J210" s="38"/>
    </row>
    <row r="211" customFormat="false" ht="15" hidden="false" customHeight="false" outlineLevel="0" collapsed="false">
      <c r="A211" s="38" t="s">
        <v>489</v>
      </c>
      <c r="B211" s="39" t="n">
        <v>46261</v>
      </c>
      <c r="C211" s="38" t="s">
        <v>60</v>
      </c>
      <c r="D211" s="38" t="s">
        <v>300</v>
      </c>
      <c r="E211" s="38" t="s">
        <v>79</v>
      </c>
      <c r="F211" s="38" t="s">
        <v>224</v>
      </c>
      <c r="G211" s="38" t="s">
        <v>61</v>
      </c>
      <c r="H211" s="38" t="s">
        <v>141</v>
      </c>
      <c r="I211" s="39" t="n">
        <v>46261</v>
      </c>
      <c r="J211" s="38" t="n">
        <v>0</v>
      </c>
    </row>
    <row r="212" customFormat="false" ht="15" hidden="false" customHeight="false" outlineLevel="0" collapsed="false">
      <c r="A212" s="38" t="s">
        <v>490</v>
      </c>
      <c r="B212" s="39" t="n">
        <v>46261</v>
      </c>
      <c r="C212" s="38" t="s">
        <v>60</v>
      </c>
      <c r="D212" s="38" t="s">
        <v>273</v>
      </c>
      <c r="E212" s="38" t="s">
        <v>83</v>
      </c>
      <c r="F212" s="38" t="s">
        <v>175</v>
      </c>
      <c r="G212" s="38" t="s">
        <v>61</v>
      </c>
      <c r="H212" s="38" t="s">
        <v>141</v>
      </c>
      <c r="I212" s="39" t="n">
        <v>46266</v>
      </c>
      <c r="J212" s="38" t="n">
        <v>101.91</v>
      </c>
    </row>
    <row r="213" customFormat="false" ht="15" hidden="false" customHeight="false" outlineLevel="0" collapsed="false">
      <c r="A213" s="38" t="s">
        <v>491</v>
      </c>
      <c r="B213" s="39" t="n">
        <v>46261</v>
      </c>
      <c r="C213" s="38" t="s">
        <v>62</v>
      </c>
      <c r="D213" s="38" t="s">
        <v>140</v>
      </c>
      <c r="E213" s="38" t="s">
        <v>79</v>
      </c>
      <c r="F213" s="38" t="s">
        <v>76</v>
      </c>
      <c r="G213" s="38" t="s">
        <v>61</v>
      </c>
      <c r="H213" s="38" t="s">
        <v>141</v>
      </c>
      <c r="I213" s="39" t="n">
        <v>46261</v>
      </c>
      <c r="J213" s="38" t="n">
        <v>102.43</v>
      </c>
    </row>
    <row r="214" customFormat="false" ht="15" hidden="false" customHeight="false" outlineLevel="0" collapsed="false">
      <c r="A214" s="38" t="s">
        <v>492</v>
      </c>
      <c r="B214" s="39" t="n">
        <v>46261</v>
      </c>
      <c r="C214" s="38" t="s">
        <v>156</v>
      </c>
      <c r="D214" s="38" t="s">
        <v>329</v>
      </c>
      <c r="E214" s="38" t="s">
        <v>75</v>
      </c>
      <c r="F214" s="38" t="s">
        <v>78</v>
      </c>
      <c r="G214" s="38" t="s">
        <v>63</v>
      </c>
      <c r="H214" s="38" t="s">
        <v>141</v>
      </c>
      <c r="I214" s="39" t="n">
        <v>46264</v>
      </c>
      <c r="J214" s="38" t="s">
        <v>493</v>
      </c>
    </row>
    <row r="215" customFormat="false" ht="15" hidden="false" customHeight="false" outlineLevel="0" collapsed="false">
      <c r="A215" s="38" t="s">
        <v>494</v>
      </c>
      <c r="B215" s="39" t="n">
        <v>46261</v>
      </c>
      <c r="C215" s="38" t="s">
        <v>66</v>
      </c>
      <c r="D215" s="38" t="s">
        <v>215</v>
      </c>
      <c r="E215" s="38" t="s">
        <v>82</v>
      </c>
      <c r="F215" s="38" t="s">
        <v>80</v>
      </c>
      <c r="G215" s="38" t="s">
        <v>68</v>
      </c>
      <c r="H215" s="38" t="s">
        <v>209</v>
      </c>
      <c r="I215" s="39" t="n">
        <v>46241</v>
      </c>
      <c r="J215" s="38" t="n">
        <v>164.18</v>
      </c>
    </row>
    <row r="216" customFormat="false" ht="15" hidden="false" customHeight="false" outlineLevel="0" collapsed="false">
      <c r="A216" s="38" t="s">
        <v>495</v>
      </c>
      <c r="B216" s="39" t="n">
        <v>46262</v>
      </c>
      <c r="C216" s="38" t="s">
        <v>326</v>
      </c>
      <c r="D216" s="38" t="s">
        <v>277</v>
      </c>
      <c r="E216" s="38" t="s">
        <v>405</v>
      </c>
      <c r="F216" s="38" t="s">
        <v>80</v>
      </c>
      <c r="G216" s="38" t="s">
        <v>61</v>
      </c>
      <c r="H216" s="38" t="s">
        <v>141</v>
      </c>
      <c r="I216" s="39" t="n">
        <v>46271</v>
      </c>
      <c r="J216" s="38"/>
    </row>
    <row r="217" customFormat="false" ht="15" hidden="false" customHeight="false" outlineLevel="0" collapsed="false">
      <c r="A217" s="38" t="s">
        <v>496</v>
      </c>
      <c r="B217" s="39" t="n">
        <v>46262</v>
      </c>
      <c r="C217" s="38" t="s">
        <v>62</v>
      </c>
      <c r="D217" s="38" t="s">
        <v>160</v>
      </c>
      <c r="E217" s="38" t="s">
        <v>83</v>
      </c>
      <c r="F217" s="38" t="s">
        <v>80</v>
      </c>
      <c r="G217" s="38" t="s">
        <v>61</v>
      </c>
      <c r="H217" s="38" t="s">
        <v>141</v>
      </c>
      <c r="I217" s="39" t="n">
        <v>46267</v>
      </c>
      <c r="J217" s="38"/>
    </row>
    <row r="218" customFormat="false" ht="15" hidden="false" customHeight="false" outlineLevel="0" collapsed="false">
      <c r="A218" s="38" t="s">
        <v>497</v>
      </c>
      <c r="B218" s="39" t="n">
        <v>46262</v>
      </c>
      <c r="C218" s="38" t="s">
        <v>64</v>
      </c>
      <c r="D218" s="38" t="s">
        <v>498</v>
      </c>
      <c r="E218" s="38" t="s">
        <v>75</v>
      </c>
      <c r="F218" s="38" t="s">
        <v>78</v>
      </c>
      <c r="G218" s="38" t="s">
        <v>61</v>
      </c>
      <c r="H218" s="38" t="s">
        <v>141</v>
      </c>
      <c r="I218" s="39" t="n">
        <v>46263</v>
      </c>
      <c r="J218" s="38" t="s">
        <v>499</v>
      </c>
    </row>
    <row r="219" customFormat="false" ht="15" hidden="false" customHeight="false" outlineLevel="0" collapsed="false">
      <c r="A219" s="38" t="s">
        <v>500</v>
      </c>
      <c r="B219" s="39" t="n">
        <v>46262</v>
      </c>
      <c r="C219" s="38" t="s">
        <v>287</v>
      </c>
      <c r="D219" s="38" t="s">
        <v>201</v>
      </c>
      <c r="E219" s="38" t="s">
        <v>75</v>
      </c>
      <c r="F219" s="38" t="s">
        <v>80</v>
      </c>
      <c r="G219" s="38" t="s">
        <v>289</v>
      </c>
      <c r="H219" s="38" t="s">
        <v>456</v>
      </c>
      <c r="I219" s="39" t="n">
        <v>46266</v>
      </c>
      <c r="J219" s="38" t="n">
        <v>61.75</v>
      </c>
    </row>
    <row r="220" customFormat="false" ht="15" hidden="false" customHeight="false" outlineLevel="0" collapsed="false">
      <c r="A220" s="38" t="s">
        <v>501</v>
      </c>
      <c r="B220" s="39" t="n">
        <v>46262</v>
      </c>
      <c r="C220" s="38" t="s">
        <v>66</v>
      </c>
      <c r="D220" s="38" t="s">
        <v>317</v>
      </c>
      <c r="E220" s="38" t="s">
        <v>77</v>
      </c>
      <c r="F220" s="38" t="s">
        <v>80</v>
      </c>
      <c r="G220" s="38" t="s">
        <v>65</v>
      </c>
      <c r="H220" s="38" t="s">
        <v>209</v>
      </c>
      <c r="I220" s="39" t="n">
        <v>46262</v>
      </c>
      <c r="J220" s="38" t="n">
        <v>754.72</v>
      </c>
    </row>
    <row r="221" customFormat="false" ht="15" hidden="false" customHeight="false" outlineLevel="0" collapsed="false">
      <c r="A221" s="38" t="s">
        <v>502</v>
      </c>
      <c r="B221" s="39" t="n">
        <v>46263</v>
      </c>
      <c r="C221" s="38" t="s">
        <v>64</v>
      </c>
      <c r="D221" s="38" t="s">
        <v>300</v>
      </c>
      <c r="E221" s="38" t="s">
        <v>79</v>
      </c>
      <c r="F221" s="38" t="s">
        <v>80</v>
      </c>
      <c r="G221" s="38" t="s">
        <v>61</v>
      </c>
      <c r="H221" s="38" t="s">
        <v>141</v>
      </c>
      <c r="I221" s="39" t="n">
        <v>46275</v>
      </c>
      <c r="J221" s="38" t="n">
        <v>110.36</v>
      </c>
    </row>
    <row r="222" customFormat="false" ht="15" hidden="false" customHeight="false" outlineLevel="0" collapsed="false">
      <c r="A222" s="38" t="s">
        <v>503</v>
      </c>
      <c r="B222" s="39" t="n">
        <v>46263</v>
      </c>
      <c r="C222" s="38" t="s">
        <v>66</v>
      </c>
      <c r="D222" s="38" t="s">
        <v>504</v>
      </c>
      <c r="E222" s="38" t="s">
        <v>77</v>
      </c>
      <c r="F222" s="38" t="s">
        <v>224</v>
      </c>
      <c r="G222" s="38" t="s">
        <v>61</v>
      </c>
      <c r="H222" s="38" t="s">
        <v>141</v>
      </c>
      <c r="I222" s="39" t="n">
        <v>46263</v>
      </c>
      <c r="J222" s="38" t="s">
        <v>505</v>
      </c>
    </row>
    <row r="223" customFormat="false" ht="15" hidden="false" customHeight="false" outlineLevel="0" collapsed="false">
      <c r="A223" s="38" t="s">
        <v>506</v>
      </c>
      <c r="B223" s="39" t="n">
        <v>46263</v>
      </c>
      <c r="C223" s="38" t="s">
        <v>66</v>
      </c>
      <c r="D223" s="38" t="s">
        <v>507</v>
      </c>
      <c r="E223" s="38" t="s">
        <v>75</v>
      </c>
      <c r="F223" s="38" t="s">
        <v>80</v>
      </c>
      <c r="G223" s="38" t="s">
        <v>61</v>
      </c>
      <c r="H223" s="38" t="s">
        <v>141</v>
      </c>
      <c r="I223" s="39" t="n">
        <v>46268</v>
      </c>
      <c r="J223" s="38" t="n">
        <v>141.57</v>
      </c>
    </row>
    <row r="224" customFormat="false" ht="15" hidden="false" customHeight="false" outlineLevel="0" collapsed="false">
      <c r="A224" s="38" t="s">
        <v>508</v>
      </c>
      <c r="B224" s="39" t="n">
        <v>46264</v>
      </c>
      <c r="C224" s="38" t="s">
        <v>60</v>
      </c>
      <c r="D224" s="38" t="s">
        <v>140</v>
      </c>
      <c r="E224" s="38" t="s">
        <v>83</v>
      </c>
      <c r="F224" s="38" t="s">
        <v>193</v>
      </c>
      <c r="G224" s="38" t="s">
        <v>61</v>
      </c>
      <c r="H224" s="38" t="s">
        <v>141</v>
      </c>
      <c r="I224" s="39" t="n">
        <v>46270</v>
      </c>
      <c r="J224" s="38" t="n">
        <v>52.64</v>
      </c>
    </row>
    <row r="225" customFormat="false" ht="15" hidden="false" customHeight="false" outlineLevel="0" collapsed="false">
      <c r="A225" s="38" t="s">
        <v>509</v>
      </c>
      <c r="B225" s="39" t="n">
        <v>46264</v>
      </c>
      <c r="C225" s="38" t="s">
        <v>62</v>
      </c>
      <c r="D225" s="38" t="s">
        <v>201</v>
      </c>
      <c r="E225" s="38" t="s">
        <v>82</v>
      </c>
      <c r="F225" s="38" t="s">
        <v>78</v>
      </c>
      <c r="G225" s="38" t="s">
        <v>68</v>
      </c>
      <c r="H225" s="38" t="s">
        <v>456</v>
      </c>
      <c r="I225" s="39" t="n">
        <v>46266</v>
      </c>
      <c r="J225" s="38" t="n">
        <v>254.76</v>
      </c>
    </row>
    <row r="226" customFormat="false" ht="15" hidden="false" customHeight="false" outlineLevel="0" collapsed="false">
      <c r="A226" s="38" t="s">
        <v>510</v>
      </c>
      <c r="B226" s="39" t="n">
        <v>46265</v>
      </c>
      <c r="C226" s="38" t="s">
        <v>267</v>
      </c>
      <c r="D226" s="38" t="s">
        <v>221</v>
      </c>
      <c r="E226" s="38" t="s">
        <v>77</v>
      </c>
      <c r="F226" s="38" t="s">
        <v>80</v>
      </c>
      <c r="G226" s="38" t="s">
        <v>186</v>
      </c>
      <c r="H226" s="38" t="s">
        <v>141</v>
      </c>
      <c r="I226" s="39" t="n">
        <v>46272</v>
      </c>
      <c r="J226" s="38"/>
    </row>
    <row r="227" customFormat="false" ht="15" hidden="false" customHeight="false" outlineLevel="0" collapsed="false">
      <c r="A227" s="38" t="s">
        <v>510</v>
      </c>
      <c r="B227" s="39" t="n">
        <v>46265</v>
      </c>
      <c r="C227" s="38" t="s">
        <v>267</v>
      </c>
      <c r="D227" s="38" t="s">
        <v>221</v>
      </c>
      <c r="E227" s="38" t="s">
        <v>77</v>
      </c>
      <c r="F227" s="38" t="s">
        <v>80</v>
      </c>
      <c r="G227" s="38" t="s">
        <v>186</v>
      </c>
      <c r="H227" s="38" t="s">
        <v>141</v>
      </c>
      <c r="I227" s="39" t="n">
        <v>46272</v>
      </c>
      <c r="J227" s="38"/>
    </row>
    <row r="228" customFormat="false" ht="15" hidden="false" customHeight="false" outlineLevel="0" collapsed="false">
      <c r="A228" s="38" t="s">
        <v>511</v>
      </c>
      <c r="B228" s="39" t="n">
        <v>46265</v>
      </c>
      <c r="C228" s="38" t="s">
        <v>60</v>
      </c>
      <c r="D228" s="38" t="s">
        <v>329</v>
      </c>
      <c r="E228" s="38" t="s">
        <v>77</v>
      </c>
      <c r="F228" s="38" t="s">
        <v>80</v>
      </c>
      <c r="G228" s="38" t="s">
        <v>61</v>
      </c>
      <c r="H228" s="38" t="s">
        <v>141</v>
      </c>
      <c r="I228" s="39" t="n">
        <v>46269</v>
      </c>
      <c r="J228" s="38" t="s">
        <v>512</v>
      </c>
    </row>
    <row r="229" customFormat="false" ht="15" hidden="false" customHeight="false" outlineLevel="0" collapsed="false">
      <c r="A229" s="38" t="s">
        <v>513</v>
      </c>
      <c r="B229" s="39" t="n">
        <v>46265</v>
      </c>
      <c r="C229" s="38" t="s">
        <v>60</v>
      </c>
      <c r="D229" s="38" t="s">
        <v>229</v>
      </c>
      <c r="E229" s="38" t="s">
        <v>294</v>
      </c>
      <c r="F229" s="38" t="s">
        <v>78</v>
      </c>
      <c r="G229" s="38" t="s">
        <v>61</v>
      </c>
      <c r="H229" s="38" t="s">
        <v>141</v>
      </c>
      <c r="I229" s="39" t="n">
        <v>46265</v>
      </c>
      <c r="J229" s="38" t="n">
        <v>0</v>
      </c>
    </row>
    <row r="230" customFormat="false" ht="15" hidden="false" customHeight="false" outlineLevel="0" collapsed="false">
      <c r="A230" s="38" t="s">
        <v>514</v>
      </c>
      <c r="B230" s="39" t="n">
        <v>46265</v>
      </c>
      <c r="C230" s="38" t="s">
        <v>60</v>
      </c>
      <c r="D230" s="38" t="s">
        <v>170</v>
      </c>
      <c r="E230" s="38" t="s">
        <v>81</v>
      </c>
      <c r="F230" s="38" t="s">
        <v>243</v>
      </c>
      <c r="G230" s="38" t="s">
        <v>61</v>
      </c>
      <c r="H230" s="38" t="s">
        <v>141</v>
      </c>
      <c r="I230" s="39" t="n">
        <v>46266</v>
      </c>
      <c r="J230" s="38" t="n">
        <v>0</v>
      </c>
    </row>
    <row r="231" customFormat="false" ht="15" hidden="false" customHeight="false" outlineLevel="0" collapsed="false">
      <c r="A231" s="38" t="s">
        <v>515</v>
      </c>
      <c r="B231" s="39" t="n">
        <v>46265</v>
      </c>
      <c r="C231" s="38" t="s">
        <v>60</v>
      </c>
      <c r="D231" s="38" t="s">
        <v>461</v>
      </c>
      <c r="E231" s="38" t="s">
        <v>79</v>
      </c>
      <c r="F231" s="38" t="s">
        <v>80</v>
      </c>
      <c r="G231" s="38" t="s">
        <v>61</v>
      </c>
      <c r="H231" s="38" t="s">
        <v>141</v>
      </c>
      <c r="I231" s="39" t="n">
        <v>46271</v>
      </c>
      <c r="J231" s="38"/>
    </row>
    <row r="232" customFormat="false" ht="15" hidden="false" customHeight="false" outlineLevel="0" collapsed="false">
      <c r="A232" s="38" t="s">
        <v>516</v>
      </c>
      <c r="B232" s="39" t="n">
        <v>46265</v>
      </c>
      <c r="C232" s="38" t="s">
        <v>66</v>
      </c>
      <c r="D232" s="38" t="s">
        <v>404</v>
      </c>
      <c r="E232" s="38" t="s">
        <v>77</v>
      </c>
      <c r="F232" s="38" t="s">
        <v>78</v>
      </c>
      <c r="G232" s="38" t="s">
        <v>61</v>
      </c>
      <c r="H232" s="38" t="s">
        <v>141</v>
      </c>
      <c r="I232" s="39" t="n">
        <v>46266</v>
      </c>
      <c r="J232" s="38"/>
    </row>
    <row r="233" customFormat="false" ht="15" hidden="false" customHeight="false" outlineLevel="0" collapsed="false">
      <c r="A233" s="38" t="s">
        <v>517</v>
      </c>
      <c r="B233" s="39" t="n">
        <v>46266</v>
      </c>
      <c r="C233" s="38" t="s">
        <v>60</v>
      </c>
      <c r="D233" s="38" t="s">
        <v>339</v>
      </c>
      <c r="E233" s="38" t="s">
        <v>75</v>
      </c>
      <c r="F233" s="38" t="s">
        <v>80</v>
      </c>
      <c r="G233" s="38" t="s">
        <v>63</v>
      </c>
      <c r="H233" s="38" t="s">
        <v>141</v>
      </c>
      <c r="I233" s="39" t="n">
        <v>46266</v>
      </c>
      <c r="J233" s="38" t="n">
        <v>1180.58</v>
      </c>
    </row>
    <row r="234" customFormat="false" ht="15" hidden="false" customHeight="false" outlineLevel="0" collapsed="false">
      <c r="A234" s="38" t="s">
        <v>518</v>
      </c>
      <c r="B234" s="39" t="n">
        <v>46266</v>
      </c>
      <c r="C234" s="38" t="s">
        <v>60</v>
      </c>
      <c r="D234" s="38" t="s">
        <v>143</v>
      </c>
      <c r="E234" s="38" t="s">
        <v>75</v>
      </c>
      <c r="F234" s="38" t="s">
        <v>318</v>
      </c>
      <c r="G234" s="38" t="s">
        <v>63</v>
      </c>
      <c r="H234" s="38" t="s">
        <v>141</v>
      </c>
      <c r="I234" s="39" t="n">
        <v>46266</v>
      </c>
      <c r="J234" s="38" t="s">
        <v>519</v>
      </c>
    </row>
    <row r="235" customFormat="false" ht="15" hidden="false" customHeight="false" outlineLevel="0" collapsed="false">
      <c r="A235" s="38" t="s">
        <v>520</v>
      </c>
      <c r="B235" s="39" t="n">
        <v>46266</v>
      </c>
      <c r="C235" s="38" t="s">
        <v>60</v>
      </c>
      <c r="D235" s="38" t="s">
        <v>172</v>
      </c>
      <c r="E235" s="38" t="s">
        <v>77</v>
      </c>
      <c r="F235" s="38" t="s">
        <v>80</v>
      </c>
      <c r="G235" s="38" t="s">
        <v>331</v>
      </c>
      <c r="H235" s="38" t="s">
        <v>141</v>
      </c>
      <c r="I235" s="39" t="n">
        <v>46266</v>
      </c>
      <c r="J235" s="38" t="s">
        <v>521</v>
      </c>
    </row>
    <row r="236" customFormat="false" ht="15" hidden="false" customHeight="false" outlineLevel="0" collapsed="false">
      <c r="A236" s="38" t="s">
        <v>520</v>
      </c>
      <c r="B236" s="39" t="n">
        <v>46266</v>
      </c>
      <c r="C236" s="38" t="s">
        <v>60</v>
      </c>
      <c r="D236" s="38" t="s">
        <v>172</v>
      </c>
      <c r="E236" s="38" t="s">
        <v>77</v>
      </c>
      <c r="F236" s="38" t="s">
        <v>80</v>
      </c>
      <c r="G236" s="38" t="s">
        <v>331</v>
      </c>
      <c r="H236" s="38" t="s">
        <v>141</v>
      </c>
      <c r="I236" s="39" t="n">
        <v>46266</v>
      </c>
      <c r="J236" s="38" t="s">
        <v>521</v>
      </c>
    </row>
    <row r="237" customFormat="false" ht="15" hidden="false" customHeight="false" outlineLevel="0" collapsed="false">
      <c r="A237" s="38" t="s">
        <v>522</v>
      </c>
      <c r="B237" s="39" t="n">
        <v>46266</v>
      </c>
      <c r="C237" s="38" t="s">
        <v>60</v>
      </c>
      <c r="D237" s="38" t="s">
        <v>359</v>
      </c>
      <c r="E237" s="38" t="s">
        <v>79</v>
      </c>
      <c r="F237" s="38" t="s">
        <v>78</v>
      </c>
      <c r="G237" s="38" t="s">
        <v>61</v>
      </c>
      <c r="H237" s="38" t="s">
        <v>141</v>
      </c>
      <c r="I237" s="39" t="n">
        <v>46269</v>
      </c>
      <c r="J237" s="38"/>
    </row>
    <row r="238" customFormat="false" ht="15" hidden="false" customHeight="false" outlineLevel="0" collapsed="false">
      <c r="A238" s="38" t="s">
        <v>523</v>
      </c>
      <c r="B238" s="39" t="n">
        <v>46266</v>
      </c>
      <c r="C238" s="38" t="s">
        <v>66</v>
      </c>
      <c r="D238" s="38" t="s">
        <v>524</v>
      </c>
      <c r="E238" s="38" t="s">
        <v>75</v>
      </c>
      <c r="F238" s="38" t="s">
        <v>80</v>
      </c>
      <c r="G238" s="38" t="s">
        <v>61</v>
      </c>
      <c r="H238" s="38" t="s">
        <v>141</v>
      </c>
      <c r="I238" s="39" t="n">
        <v>46266</v>
      </c>
      <c r="J238" s="38" t="n">
        <v>68.59</v>
      </c>
    </row>
    <row r="239" customFormat="false" ht="15" hidden="false" customHeight="false" outlineLevel="0" collapsed="false">
      <c r="A239" s="38" t="s">
        <v>525</v>
      </c>
      <c r="B239" s="39" t="n">
        <v>46267</v>
      </c>
      <c r="C239" s="38" t="s">
        <v>188</v>
      </c>
      <c r="D239" s="38" t="s">
        <v>339</v>
      </c>
      <c r="E239" s="38" t="s">
        <v>83</v>
      </c>
      <c r="F239" s="38" t="s">
        <v>80</v>
      </c>
      <c r="G239" s="38" t="s">
        <v>61</v>
      </c>
      <c r="H239" s="38" t="s">
        <v>141</v>
      </c>
      <c r="I239" s="39" t="n">
        <v>46270</v>
      </c>
      <c r="J239" s="38"/>
    </row>
    <row r="240" customFormat="false" ht="15" hidden="false" customHeight="false" outlineLevel="0" collapsed="false">
      <c r="A240" s="38" t="s">
        <v>526</v>
      </c>
      <c r="B240" s="39" t="n">
        <v>46267</v>
      </c>
      <c r="C240" s="38" t="s">
        <v>64</v>
      </c>
      <c r="D240" s="38" t="s">
        <v>321</v>
      </c>
      <c r="E240" s="38" t="s">
        <v>81</v>
      </c>
      <c r="F240" s="38" t="s">
        <v>80</v>
      </c>
      <c r="G240" s="38" t="s">
        <v>67</v>
      </c>
      <c r="H240" s="38" t="s">
        <v>141</v>
      </c>
      <c r="I240" s="39" t="n">
        <v>46273</v>
      </c>
      <c r="J240" s="38" t="n">
        <v>269.44</v>
      </c>
    </row>
    <row r="241" customFormat="false" ht="15" hidden="false" customHeight="false" outlineLevel="0" collapsed="false">
      <c r="A241" s="38" t="s">
        <v>527</v>
      </c>
      <c r="B241" s="39" t="n">
        <v>46267</v>
      </c>
      <c r="C241" s="38" t="s">
        <v>64</v>
      </c>
      <c r="D241" s="38" t="s">
        <v>441</v>
      </c>
      <c r="E241" s="38" t="s">
        <v>75</v>
      </c>
      <c r="F241" s="38" t="s">
        <v>80</v>
      </c>
      <c r="G241" s="38" t="s">
        <v>63</v>
      </c>
      <c r="H241" s="38" t="s">
        <v>528</v>
      </c>
      <c r="I241" s="39"/>
      <c r="J241" s="38" t="n">
        <v>448.07</v>
      </c>
    </row>
    <row r="242" customFormat="false" ht="15" hidden="false" customHeight="false" outlineLevel="0" collapsed="false">
      <c r="A242" s="38" t="s">
        <v>529</v>
      </c>
      <c r="B242" s="39" t="n">
        <v>46267</v>
      </c>
      <c r="C242" s="38" t="s">
        <v>66</v>
      </c>
      <c r="D242" s="38" t="s">
        <v>530</v>
      </c>
      <c r="E242" s="38" t="s">
        <v>79</v>
      </c>
      <c r="F242" s="38" t="s">
        <v>185</v>
      </c>
      <c r="G242" s="38" t="s">
        <v>61</v>
      </c>
      <c r="H242" s="38" t="s">
        <v>141</v>
      </c>
      <c r="I242" s="39" t="n">
        <v>46269</v>
      </c>
      <c r="J242" s="38" t="n">
        <v>37.04</v>
      </c>
    </row>
    <row r="243" customFormat="false" ht="15" hidden="false" customHeight="false" outlineLevel="0" collapsed="false">
      <c r="A243" s="38" t="s">
        <v>529</v>
      </c>
      <c r="B243" s="39" t="n">
        <v>46267</v>
      </c>
      <c r="C243" s="38" t="s">
        <v>66</v>
      </c>
      <c r="D243" s="38" t="s">
        <v>530</v>
      </c>
      <c r="E243" s="38" t="s">
        <v>79</v>
      </c>
      <c r="F243" s="38" t="s">
        <v>185</v>
      </c>
      <c r="G243" s="38" t="s">
        <v>61</v>
      </c>
      <c r="H243" s="38" t="s">
        <v>141</v>
      </c>
      <c r="I243" s="39" t="n">
        <v>46269</v>
      </c>
      <c r="J243" s="38" t="n">
        <v>37.04</v>
      </c>
    </row>
    <row r="244" customFormat="false" ht="15" hidden="false" customHeight="false" outlineLevel="0" collapsed="false">
      <c r="A244" s="38" t="s">
        <v>531</v>
      </c>
      <c r="B244" s="39" t="n">
        <v>46268</v>
      </c>
      <c r="C244" s="38" t="s">
        <v>267</v>
      </c>
      <c r="D244" s="38" t="s">
        <v>361</v>
      </c>
      <c r="E244" s="38" t="s">
        <v>77</v>
      </c>
      <c r="F244" s="38" t="s">
        <v>76</v>
      </c>
      <c r="G244" s="38" t="s">
        <v>61</v>
      </c>
      <c r="H244" s="38" t="s">
        <v>141</v>
      </c>
      <c r="I244" s="39" t="n">
        <v>46270</v>
      </c>
      <c r="J244" s="38"/>
    </row>
    <row r="245" customFormat="false" ht="15" hidden="false" customHeight="false" outlineLevel="0" collapsed="false">
      <c r="A245" s="38" t="s">
        <v>532</v>
      </c>
      <c r="B245" s="39" t="n">
        <v>46269</v>
      </c>
      <c r="C245" s="38" t="s">
        <v>60</v>
      </c>
      <c r="D245" s="38" t="s">
        <v>206</v>
      </c>
      <c r="E245" s="38" t="s">
        <v>79</v>
      </c>
      <c r="F245" s="38" t="s">
        <v>80</v>
      </c>
      <c r="G245" s="38" t="s">
        <v>61</v>
      </c>
      <c r="H245" s="38" t="s">
        <v>141</v>
      </c>
      <c r="I245" s="39" t="n">
        <v>46271</v>
      </c>
      <c r="J245" s="38" t="n">
        <v>107.93</v>
      </c>
    </row>
    <row r="246" customFormat="false" ht="15" hidden="false" customHeight="false" outlineLevel="0" collapsed="false">
      <c r="A246" s="38" t="s">
        <v>533</v>
      </c>
      <c r="B246" s="39" t="n">
        <v>46269</v>
      </c>
      <c r="C246" s="38" t="s">
        <v>60</v>
      </c>
      <c r="D246" s="38" t="s">
        <v>182</v>
      </c>
      <c r="E246" s="38" t="s">
        <v>81</v>
      </c>
      <c r="F246" s="38" t="s">
        <v>80</v>
      </c>
      <c r="G246" s="38" t="s">
        <v>67</v>
      </c>
      <c r="H246" s="38" t="s">
        <v>141</v>
      </c>
      <c r="I246" s="39" t="n">
        <v>46276</v>
      </c>
      <c r="J246" s="38" t="n">
        <v>170.73</v>
      </c>
    </row>
    <row r="247" customFormat="false" ht="15" hidden="false" customHeight="false" outlineLevel="0" collapsed="false">
      <c r="A247" s="38" t="s">
        <v>534</v>
      </c>
      <c r="B247" s="39" t="n">
        <v>46269</v>
      </c>
      <c r="C247" s="38" t="s">
        <v>60</v>
      </c>
      <c r="D247" s="38" t="s">
        <v>376</v>
      </c>
      <c r="E247" s="38" t="s">
        <v>79</v>
      </c>
      <c r="F247" s="38" t="s">
        <v>243</v>
      </c>
      <c r="G247" s="38" t="s">
        <v>289</v>
      </c>
      <c r="H247" s="38" t="s">
        <v>141</v>
      </c>
      <c r="I247" s="39" t="n">
        <v>46269</v>
      </c>
      <c r="J247" s="38" t="n">
        <v>31.68</v>
      </c>
    </row>
    <row r="248" customFormat="false" ht="15" hidden="false" customHeight="false" outlineLevel="0" collapsed="false">
      <c r="A248" s="38" t="s">
        <v>535</v>
      </c>
      <c r="B248" s="39" t="n">
        <v>46269</v>
      </c>
      <c r="C248" s="38" t="s">
        <v>64</v>
      </c>
      <c r="D248" s="38" t="s">
        <v>162</v>
      </c>
      <c r="E248" s="38" t="s">
        <v>83</v>
      </c>
      <c r="F248" s="38" t="s">
        <v>80</v>
      </c>
      <c r="G248" s="38" t="s">
        <v>61</v>
      </c>
      <c r="H248" s="38" t="s">
        <v>147</v>
      </c>
      <c r="I248" s="39"/>
      <c r="J248" s="38" t="n">
        <v>19.48</v>
      </c>
    </row>
    <row r="249" customFormat="false" ht="15" hidden="false" customHeight="false" outlineLevel="0" collapsed="false">
      <c r="A249" s="38" t="s">
        <v>536</v>
      </c>
      <c r="B249" s="39" t="n">
        <v>46270</v>
      </c>
      <c r="C249" s="38" t="s">
        <v>64</v>
      </c>
      <c r="D249" s="38" t="s">
        <v>300</v>
      </c>
      <c r="E249" s="38" t="s">
        <v>75</v>
      </c>
      <c r="F249" s="38" t="s">
        <v>310</v>
      </c>
      <c r="G249" s="38" t="s">
        <v>63</v>
      </c>
      <c r="H249" s="38" t="s">
        <v>141</v>
      </c>
      <c r="I249" s="39" t="n">
        <v>46270</v>
      </c>
      <c r="J249" s="38" t="n">
        <v>284.42</v>
      </c>
    </row>
    <row r="250" customFormat="false" ht="15" hidden="false" customHeight="false" outlineLevel="0" collapsed="false">
      <c r="A250" s="38" t="s">
        <v>537</v>
      </c>
      <c r="B250" s="39" t="n">
        <v>46271</v>
      </c>
      <c r="C250" s="38" t="s">
        <v>60</v>
      </c>
      <c r="D250" s="38" t="s">
        <v>215</v>
      </c>
      <c r="E250" s="38" t="s">
        <v>77</v>
      </c>
      <c r="F250" s="38" t="s">
        <v>318</v>
      </c>
      <c r="G250" s="38" t="s">
        <v>65</v>
      </c>
      <c r="H250" s="38" t="s">
        <v>209</v>
      </c>
      <c r="I250" s="39" t="n">
        <v>46273</v>
      </c>
      <c r="J250" s="38" t="n">
        <v>302.42</v>
      </c>
    </row>
    <row r="251" customFormat="false" ht="15" hidden="false" customHeight="false" outlineLevel="0" collapsed="false">
      <c r="A251" s="38" t="s">
        <v>538</v>
      </c>
      <c r="B251" s="39" t="n">
        <v>46271</v>
      </c>
      <c r="C251" s="38" t="s">
        <v>62</v>
      </c>
      <c r="D251" s="38" t="s">
        <v>229</v>
      </c>
      <c r="E251" s="38" t="s">
        <v>82</v>
      </c>
      <c r="F251" s="38" t="s">
        <v>78</v>
      </c>
      <c r="G251" s="38" t="s">
        <v>68</v>
      </c>
      <c r="H251" s="38" t="s">
        <v>141</v>
      </c>
      <c r="I251" s="39" t="n">
        <v>46272</v>
      </c>
      <c r="J251" s="38" t="n">
        <v>91.04</v>
      </c>
    </row>
    <row r="252" customFormat="false" ht="15" hidden="false" customHeight="false" outlineLevel="0" collapsed="false">
      <c r="A252" s="38" t="s">
        <v>539</v>
      </c>
      <c r="B252" s="39" t="n">
        <v>46271</v>
      </c>
      <c r="C252" s="38" t="s">
        <v>287</v>
      </c>
      <c r="D252" s="38" t="s">
        <v>540</v>
      </c>
      <c r="E252" s="38" t="s">
        <v>391</v>
      </c>
      <c r="F252" s="38" t="s">
        <v>193</v>
      </c>
      <c r="G252" s="38" t="s">
        <v>65</v>
      </c>
      <c r="H252" s="38" t="s">
        <v>141</v>
      </c>
      <c r="I252" s="39" t="n">
        <v>46275</v>
      </c>
      <c r="J252" s="38" t="n">
        <v>771.38</v>
      </c>
    </row>
    <row r="253" customFormat="false" ht="15" hidden="false" customHeight="false" outlineLevel="0" collapsed="false">
      <c r="A253" s="38" t="s">
        <v>541</v>
      </c>
      <c r="B253" s="39" t="n">
        <v>46271</v>
      </c>
      <c r="C253" s="38" t="s">
        <v>64</v>
      </c>
      <c r="D253" s="38" t="s">
        <v>542</v>
      </c>
      <c r="E253" s="38" t="s">
        <v>82</v>
      </c>
      <c r="F253" s="38" t="s">
        <v>80</v>
      </c>
      <c r="G253" s="38" t="s">
        <v>68</v>
      </c>
      <c r="H253" s="38" t="s">
        <v>141</v>
      </c>
      <c r="I253" s="39" t="n">
        <v>46276</v>
      </c>
      <c r="J253" s="38" t="n">
        <v>236.02</v>
      </c>
    </row>
    <row r="254" customFormat="false" ht="15" hidden="false" customHeight="false" outlineLevel="0" collapsed="false">
      <c r="A254" s="38" t="s">
        <v>543</v>
      </c>
      <c r="B254" s="39" t="n">
        <v>46271</v>
      </c>
      <c r="C254" s="38" t="s">
        <v>66</v>
      </c>
      <c r="D254" s="38" t="s">
        <v>217</v>
      </c>
      <c r="E254" s="38" t="s">
        <v>82</v>
      </c>
      <c r="F254" s="38" t="s">
        <v>76</v>
      </c>
      <c r="G254" s="38" t="s">
        <v>68</v>
      </c>
      <c r="H254" s="38" t="s">
        <v>141</v>
      </c>
      <c r="I254" s="39" t="n">
        <v>46272</v>
      </c>
      <c r="J254" s="38" t="n">
        <v>178.75</v>
      </c>
    </row>
    <row r="255" customFormat="false" ht="15" hidden="false" customHeight="false" outlineLevel="0" collapsed="false">
      <c r="A255" s="38" t="s">
        <v>544</v>
      </c>
      <c r="B255" s="39" t="n">
        <v>46272</v>
      </c>
      <c r="C255" s="38" t="s">
        <v>60</v>
      </c>
      <c r="D255" s="38" t="s">
        <v>151</v>
      </c>
      <c r="E255" s="38" t="s">
        <v>77</v>
      </c>
      <c r="F255" s="38" t="s">
        <v>80</v>
      </c>
      <c r="G255" s="38" t="s">
        <v>61</v>
      </c>
      <c r="H255" s="38" t="s">
        <v>141</v>
      </c>
      <c r="I255" s="39" t="n">
        <v>46279</v>
      </c>
      <c r="J255" s="38"/>
    </row>
    <row r="256" customFormat="false" ht="15" hidden="false" customHeight="false" outlineLevel="0" collapsed="false">
      <c r="A256" s="38" t="s">
        <v>545</v>
      </c>
      <c r="B256" s="39" t="n">
        <v>46272</v>
      </c>
      <c r="C256" s="38" t="s">
        <v>60</v>
      </c>
      <c r="D256" s="38" t="s">
        <v>461</v>
      </c>
      <c r="E256" s="38" t="s">
        <v>77</v>
      </c>
      <c r="F256" s="38" t="s">
        <v>80</v>
      </c>
      <c r="G256" s="38" t="s">
        <v>289</v>
      </c>
      <c r="H256" s="38" t="s">
        <v>141</v>
      </c>
      <c r="I256" s="39" t="n">
        <v>46273</v>
      </c>
      <c r="J256" s="38" t="n">
        <v>151.57</v>
      </c>
    </row>
    <row r="257" customFormat="false" ht="15" hidden="false" customHeight="false" outlineLevel="0" collapsed="false">
      <c r="A257" s="38" t="s">
        <v>546</v>
      </c>
      <c r="B257" s="39" t="n">
        <v>46272</v>
      </c>
      <c r="C257" s="38" t="s">
        <v>184</v>
      </c>
      <c r="D257" s="38" t="s">
        <v>201</v>
      </c>
      <c r="E257" s="38" t="s">
        <v>79</v>
      </c>
      <c r="F257" s="38" t="s">
        <v>80</v>
      </c>
      <c r="G257" s="38" t="s">
        <v>61</v>
      </c>
      <c r="H257" s="38" t="s">
        <v>456</v>
      </c>
      <c r="I257" s="39" t="n">
        <v>46276</v>
      </c>
      <c r="J257" s="38" t="n">
        <v>81.82</v>
      </c>
    </row>
    <row r="258" customFormat="false" ht="15" hidden="false" customHeight="false" outlineLevel="0" collapsed="false">
      <c r="A258" s="38" t="s">
        <v>547</v>
      </c>
      <c r="B258" s="39" t="n">
        <v>46273</v>
      </c>
      <c r="C258" s="38" t="s">
        <v>62</v>
      </c>
      <c r="D258" s="38" t="s">
        <v>182</v>
      </c>
      <c r="E258" s="38" t="s">
        <v>75</v>
      </c>
      <c r="F258" s="38" t="s">
        <v>80</v>
      </c>
      <c r="G258" s="38" t="s">
        <v>63</v>
      </c>
      <c r="H258" s="38" t="s">
        <v>141</v>
      </c>
      <c r="I258" s="39" t="n">
        <v>46274</v>
      </c>
      <c r="J258" s="38" t="n">
        <v>780.03</v>
      </c>
    </row>
    <row r="259" customFormat="false" ht="15" hidden="false" customHeight="false" outlineLevel="0" collapsed="false">
      <c r="A259" s="38" t="s">
        <v>548</v>
      </c>
      <c r="B259" s="39" t="n">
        <v>46273</v>
      </c>
      <c r="C259" s="38" t="s">
        <v>64</v>
      </c>
      <c r="D259" s="38" t="s">
        <v>549</v>
      </c>
      <c r="E259" s="38" t="s">
        <v>77</v>
      </c>
      <c r="F259" s="38" t="s">
        <v>80</v>
      </c>
      <c r="G259" s="38" t="s">
        <v>331</v>
      </c>
      <c r="H259" s="38" t="s">
        <v>141</v>
      </c>
      <c r="I259" s="39" t="n">
        <v>46279</v>
      </c>
      <c r="J259" s="38" t="n">
        <v>799.73</v>
      </c>
    </row>
    <row r="260" customFormat="false" ht="15" hidden="false" customHeight="false" outlineLevel="0" collapsed="false">
      <c r="A260" s="38" t="s">
        <v>550</v>
      </c>
      <c r="B260" s="39" t="n">
        <v>46273</v>
      </c>
      <c r="C260" s="38" t="s">
        <v>64</v>
      </c>
      <c r="D260" s="38" t="s">
        <v>549</v>
      </c>
      <c r="E260" s="38" t="s">
        <v>81</v>
      </c>
      <c r="F260" s="38" t="s">
        <v>80</v>
      </c>
      <c r="G260" s="38" t="s">
        <v>61</v>
      </c>
      <c r="H260" s="38" t="s">
        <v>141</v>
      </c>
      <c r="I260" s="39" t="n">
        <v>46273</v>
      </c>
      <c r="J260" s="38" t="s">
        <v>551</v>
      </c>
    </row>
    <row r="261" customFormat="false" ht="15" hidden="false" customHeight="false" outlineLevel="0" collapsed="false">
      <c r="A261" s="38" t="s">
        <v>552</v>
      </c>
      <c r="B261" s="39" t="n">
        <v>46274</v>
      </c>
      <c r="C261" s="38" t="s">
        <v>64</v>
      </c>
      <c r="D261" s="38" t="s">
        <v>197</v>
      </c>
      <c r="E261" s="38" t="s">
        <v>405</v>
      </c>
      <c r="F261" s="38" t="s">
        <v>80</v>
      </c>
      <c r="G261" s="38" t="s">
        <v>67</v>
      </c>
      <c r="H261" s="38" t="s">
        <v>141</v>
      </c>
      <c r="I261" s="39"/>
      <c r="J261" s="38" t="n">
        <v>357.12</v>
      </c>
    </row>
    <row r="262" customFormat="false" ht="15" hidden="false" customHeight="false" outlineLevel="0" collapsed="false">
      <c r="A262" s="38" t="s">
        <v>553</v>
      </c>
      <c r="B262" s="39" t="n">
        <v>46274</v>
      </c>
      <c r="C262" s="38" t="s">
        <v>159</v>
      </c>
      <c r="D262" s="38" t="s">
        <v>157</v>
      </c>
      <c r="E262" s="38" t="s">
        <v>77</v>
      </c>
      <c r="F262" s="38" t="s">
        <v>175</v>
      </c>
      <c r="G262" s="38" t="s">
        <v>65</v>
      </c>
      <c r="H262" s="38" t="s">
        <v>141</v>
      </c>
      <c r="I262" s="39" t="n">
        <v>46277</v>
      </c>
      <c r="J262" s="38" t="n">
        <v>296.29</v>
      </c>
    </row>
    <row r="263" customFormat="false" ht="15" hidden="false" customHeight="false" outlineLevel="0" collapsed="false">
      <c r="A263" s="38" t="s">
        <v>554</v>
      </c>
      <c r="B263" s="39" t="n">
        <v>46275</v>
      </c>
      <c r="C263" s="38" t="s">
        <v>60</v>
      </c>
      <c r="D263" s="38" t="s">
        <v>498</v>
      </c>
      <c r="E263" s="38" t="s">
        <v>79</v>
      </c>
      <c r="F263" s="38" t="s">
        <v>80</v>
      </c>
      <c r="G263" s="38" t="s">
        <v>61</v>
      </c>
      <c r="H263" s="38" t="s">
        <v>141</v>
      </c>
      <c r="I263" s="39" t="n">
        <v>46278</v>
      </c>
      <c r="J263" s="38"/>
    </row>
    <row r="264" customFormat="false" ht="15" hidden="false" customHeight="false" outlineLevel="0" collapsed="false">
      <c r="A264" s="38" t="s">
        <v>555</v>
      </c>
      <c r="B264" s="39" t="n">
        <v>46275</v>
      </c>
      <c r="C264" s="38" t="s">
        <v>66</v>
      </c>
      <c r="D264" s="38" t="s">
        <v>315</v>
      </c>
      <c r="E264" s="38" t="s">
        <v>75</v>
      </c>
      <c r="F264" s="38" t="s">
        <v>78</v>
      </c>
      <c r="G264" s="38" t="s">
        <v>245</v>
      </c>
      <c r="H264" s="38" t="s">
        <v>141</v>
      </c>
      <c r="I264" s="39" t="n">
        <v>46281</v>
      </c>
      <c r="J264" s="38" t="n">
        <v>963.92</v>
      </c>
    </row>
    <row r="265" customFormat="false" ht="15" hidden="false" customHeight="false" outlineLevel="0" collapsed="false">
      <c r="A265" s="38" t="s">
        <v>556</v>
      </c>
      <c r="B265" s="39" t="n">
        <v>46276</v>
      </c>
      <c r="C265" s="38" t="s">
        <v>281</v>
      </c>
      <c r="D265" s="38" t="s">
        <v>162</v>
      </c>
      <c r="E265" s="38" t="s">
        <v>75</v>
      </c>
      <c r="F265" s="38" t="s">
        <v>224</v>
      </c>
      <c r="G265" s="38" t="s">
        <v>63</v>
      </c>
      <c r="H265" s="38" t="s">
        <v>141</v>
      </c>
      <c r="I265" s="39" t="n">
        <v>46286</v>
      </c>
      <c r="J265" s="38" t="n">
        <v>507.98</v>
      </c>
    </row>
    <row r="266" customFormat="false" ht="15" hidden="false" customHeight="false" outlineLevel="0" collapsed="false">
      <c r="A266" s="38" t="s">
        <v>557</v>
      </c>
      <c r="B266" s="39" t="n">
        <v>46276</v>
      </c>
      <c r="C266" s="38" t="s">
        <v>64</v>
      </c>
      <c r="D266" s="38" t="s">
        <v>140</v>
      </c>
      <c r="E266" s="38" t="s">
        <v>79</v>
      </c>
      <c r="F266" s="38" t="s">
        <v>78</v>
      </c>
      <c r="G266" s="38" t="s">
        <v>61</v>
      </c>
      <c r="H266" s="38" t="s">
        <v>180</v>
      </c>
      <c r="I266" s="39" t="n">
        <v>46279</v>
      </c>
      <c r="J266" s="38" t="n">
        <v>0</v>
      </c>
    </row>
    <row r="267" customFormat="false" ht="15" hidden="false" customHeight="false" outlineLevel="0" collapsed="false">
      <c r="A267" s="38" t="s">
        <v>558</v>
      </c>
      <c r="B267" s="39" t="n">
        <v>46276</v>
      </c>
      <c r="C267" s="38" t="s">
        <v>159</v>
      </c>
      <c r="D267" s="38" t="s">
        <v>321</v>
      </c>
      <c r="E267" s="38" t="s">
        <v>333</v>
      </c>
      <c r="F267" s="38" t="s">
        <v>185</v>
      </c>
      <c r="G267" s="38" t="s">
        <v>61</v>
      </c>
      <c r="H267" s="38" t="s">
        <v>141</v>
      </c>
      <c r="I267" s="39" t="n">
        <v>46279</v>
      </c>
      <c r="J267" s="38" t="n">
        <v>0</v>
      </c>
    </row>
    <row r="268" customFormat="false" ht="15" hidden="false" customHeight="false" outlineLevel="0" collapsed="false">
      <c r="A268" s="38" t="s">
        <v>559</v>
      </c>
      <c r="B268" s="39" t="n">
        <v>46276</v>
      </c>
      <c r="C268" s="38" t="s">
        <v>66</v>
      </c>
      <c r="D268" s="38" t="s">
        <v>404</v>
      </c>
      <c r="E268" s="38" t="s">
        <v>560</v>
      </c>
      <c r="F268" s="38" t="s">
        <v>78</v>
      </c>
      <c r="G268" s="38" t="s">
        <v>61</v>
      </c>
      <c r="H268" s="38" t="s">
        <v>141</v>
      </c>
      <c r="I268" s="39" t="n">
        <v>46277</v>
      </c>
      <c r="J268" s="38" t="n">
        <v>125.18</v>
      </c>
    </row>
    <row r="269" customFormat="false" ht="15" hidden="false" customHeight="false" outlineLevel="0" collapsed="false">
      <c r="A269" s="38" t="s">
        <v>561</v>
      </c>
      <c r="B269" s="39" t="n">
        <v>46277</v>
      </c>
      <c r="C269" s="38" t="s">
        <v>60</v>
      </c>
      <c r="D269" s="38" t="s">
        <v>404</v>
      </c>
      <c r="E269" s="38" t="s">
        <v>83</v>
      </c>
      <c r="F269" s="38" t="s">
        <v>318</v>
      </c>
      <c r="G269" s="38" t="s">
        <v>289</v>
      </c>
      <c r="H269" s="38" t="s">
        <v>141</v>
      </c>
      <c r="I269" s="39" t="n">
        <v>46280</v>
      </c>
      <c r="J269" s="38" t="n">
        <v>99.4</v>
      </c>
    </row>
    <row r="270" customFormat="false" ht="15" hidden="false" customHeight="false" outlineLevel="0" collapsed="false">
      <c r="A270" s="38" t="s">
        <v>562</v>
      </c>
      <c r="B270" s="39" t="n">
        <v>46277</v>
      </c>
      <c r="C270" s="38" t="s">
        <v>64</v>
      </c>
      <c r="D270" s="38" t="s">
        <v>211</v>
      </c>
      <c r="E270" s="38" t="s">
        <v>81</v>
      </c>
      <c r="F270" s="38" t="s">
        <v>78</v>
      </c>
      <c r="G270" s="38" t="s">
        <v>61</v>
      </c>
      <c r="H270" s="38" t="s">
        <v>141</v>
      </c>
      <c r="I270" s="39" t="n">
        <v>46277</v>
      </c>
      <c r="J270" s="38"/>
    </row>
    <row r="271" customFormat="false" ht="15" hidden="false" customHeight="false" outlineLevel="0" collapsed="false">
      <c r="A271" s="38" t="s">
        <v>562</v>
      </c>
      <c r="B271" s="39" t="n">
        <v>46277</v>
      </c>
      <c r="C271" s="38" t="s">
        <v>64</v>
      </c>
      <c r="D271" s="38" t="s">
        <v>211</v>
      </c>
      <c r="E271" s="38" t="s">
        <v>81</v>
      </c>
      <c r="F271" s="38" t="s">
        <v>78</v>
      </c>
      <c r="G271" s="38" t="s">
        <v>61</v>
      </c>
      <c r="H271" s="38" t="s">
        <v>141</v>
      </c>
      <c r="I271" s="39" t="n">
        <v>46277</v>
      </c>
      <c r="J271" s="38"/>
    </row>
    <row r="272" customFormat="false" ht="15" hidden="false" customHeight="false" outlineLevel="0" collapsed="false">
      <c r="A272" s="38" t="s">
        <v>563</v>
      </c>
      <c r="B272" s="39" t="n">
        <v>46277</v>
      </c>
      <c r="C272" s="38" t="s">
        <v>66</v>
      </c>
      <c r="D272" s="38" t="s">
        <v>359</v>
      </c>
      <c r="E272" s="38" t="s">
        <v>294</v>
      </c>
      <c r="F272" s="38" t="s">
        <v>185</v>
      </c>
      <c r="G272" s="38" t="s">
        <v>186</v>
      </c>
      <c r="H272" s="38" t="s">
        <v>141</v>
      </c>
      <c r="I272" s="39" t="n">
        <v>46280</v>
      </c>
      <c r="J272" s="38" t="n">
        <v>112.48</v>
      </c>
    </row>
    <row r="273" customFormat="false" ht="15" hidden="false" customHeight="false" outlineLevel="0" collapsed="false">
      <c r="A273" s="38" t="s">
        <v>564</v>
      </c>
      <c r="B273" s="39" t="n">
        <v>46278</v>
      </c>
      <c r="C273" s="38" t="s">
        <v>60</v>
      </c>
      <c r="D273" s="38" t="s">
        <v>300</v>
      </c>
      <c r="E273" s="38" t="s">
        <v>77</v>
      </c>
      <c r="F273" s="38" t="s">
        <v>78</v>
      </c>
      <c r="G273" s="38" t="s">
        <v>65</v>
      </c>
      <c r="H273" s="38" t="s">
        <v>141</v>
      </c>
      <c r="I273" s="39" t="n">
        <v>46281</v>
      </c>
      <c r="J273" s="38" t="n">
        <v>361.42</v>
      </c>
    </row>
    <row r="274" customFormat="false" ht="15" hidden="false" customHeight="false" outlineLevel="0" collapsed="false">
      <c r="A274" s="38" t="s">
        <v>565</v>
      </c>
      <c r="B274" s="39" t="n">
        <v>46278</v>
      </c>
      <c r="C274" s="38" t="s">
        <v>159</v>
      </c>
      <c r="D274" s="38" t="s">
        <v>172</v>
      </c>
      <c r="E274" s="38" t="s">
        <v>560</v>
      </c>
      <c r="F274" s="38" t="s">
        <v>310</v>
      </c>
      <c r="G274" s="38" t="s">
        <v>61</v>
      </c>
      <c r="H274" s="38" t="s">
        <v>180</v>
      </c>
      <c r="I274" s="39" t="n">
        <v>46279</v>
      </c>
      <c r="J274" s="38" t="n">
        <v>0</v>
      </c>
    </row>
    <row r="275" customFormat="false" ht="15" hidden="false" customHeight="false" outlineLevel="0" collapsed="false">
      <c r="A275" s="38" t="s">
        <v>566</v>
      </c>
      <c r="B275" s="39" t="n">
        <v>46279</v>
      </c>
      <c r="C275" s="38" t="s">
        <v>375</v>
      </c>
      <c r="D275" s="38" t="s">
        <v>486</v>
      </c>
      <c r="E275" s="38" t="s">
        <v>79</v>
      </c>
      <c r="F275" s="38" t="s">
        <v>80</v>
      </c>
      <c r="G275" s="38" t="s">
        <v>61</v>
      </c>
      <c r="H275" s="38" t="s">
        <v>141</v>
      </c>
      <c r="I275" s="39" t="n">
        <v>46282</v>
      </c>
      <c r="J275" s="38" t="n">
        <v>118.56</v>
      </c>
    </row>
    <row r="276" customFormat="false" ht="15" hidden="false" customHeight="false" outlineLevel="0" collapsed="false">
      <c r="A276" s="38" t="s">
        <v>567</v>
      </c>
      <c r="B276" s="39" t="n">
        <v>46279</v>
      </c>
      <c r="C276" s="38" t="s">
        <v>64</v>
      </c>
      <c r="D276" s="38" t="s">
        <v>172</v>
      </c>
      <c r="E276" s="38" t="s">
        <v>77</v>
      </c>
      <c r="F276" s="38" t="s">
        <v>80</v>
      </c>
      <c r="G276" s="38" t="s">
        <v>61</v>
      </c>
      <c r="H276" s="38" t="s">
        <v>141</v>
      </c>
      <c r="I276" s="39" t="n">
        <v>46284</v>
      </c>
      <c r="J276" s="38" t="n">
        <v>83.03</v>
      </c>
    </row>
    <row r="277" customFormat="false" ht="15" hidden="false" customHeight="false" outlineLevel="0" collapsed="false">
      <c r="A277" s="38" t="s">
        <v>568</v>
      </c>
      <c r="B277" s="39" t="n">
        <v>46279</v>
      </c>
      <c r="C277" s="38" t="s">
        <v>66</v>
      </c>
      <c r="D277" s="38" t="s">
        <v>407</v>
      </c>
      <c r="E277" s="38" t="s">
        <v>294</v>
      </c>
      <c r="F277" s="38" t="s">
        <v>80</v>
      </c>
      <c r="G277" s="38" t="s">
        <v>331</v>
      </c>
      <c r="H277" s="38" t="s">
        <v>141</v>
      </c>
      <c r="I277" s="39" t="n">
        <v>46282</v>
      </c>
      <c r="J277" s="38" t="n">
        <v>631.59</v>
      </c>
    </row>
    <row r="278" customFormat="false" ht="15" hidden="false" customHeight="false" outlineLevel="0" collapsed="false">
      <c r="A278" s="38" t="s">
        <v>569</v>
      </c>
      <c r="B278" s="39" t="n">
        <v>46279</v>
      </c>
      <c r="C278" s="38" t="s">
        <v>66</v>
      </c>
      <c r="D278" s="38" t="s">
        <v>433</v>
      </c>
      <c r="E278" s="38" t="s">
        <v>75</v>
      </c>
      <c r="F278" s="38" t="s">
        <v>78</v>
      </c>
      <c r="G278" s="38" t="s">
        <v>63</v>
      </c>
      <c r="H278" s="38" t="s">
        <v>141</v>
      </c>
      <c r="I278" s="39" t="n">
        <v>46282</v>
      </c>
      <c r="J278" s="38" t="n">
        <v>857.84</v>
      </c>
    </row>
    <row r="279" customFormat="false" ht="15" hidden="false" customHeight="false" outlineLevel="0" collapsed="false">
      <c r="A279" s="38" t="s">
        <v>570</v>
      </c>
      <c r="B279" s="39" t="n">
        <v>46279</v>
      </c>
      <c r="C279" s="38" t="s">
        <v>66</v>
      </c>
      <c r="D279" s="38" t="s">
        <v>263</v>
      </c>
      <c r="E279" s="38" t="s">
        <v>79</v>
      </c>
      <c r="F279" s="38" t="s">
        <v>80</v>
      </c>
      <c r="G279" s="38" t="s">
        <v>61</v>
      </c>
      <c r="H279" s="38" t="s">
        <v>141</v>
      </c>
      <c r="I279" s="39" t="n">
        <v>46282</v>
      </c>
      <c r="J279" s="38" t="n">
        <v>47.23</v>
      </c>
    </row>
    <row r="280" customFormat="false" ht="15" hidden="false" customHeight="false" outlineLevel="0" collapsed="false">
      <c r="A280" s="38" t="s">
        <v>571</v>
      </c>
      <c r="B280" s="39" t="n">
        <v>46279</v>
      </c>
      <c r="C280" s="38" t="s">
        <v>66</v>
      </c>
      <c r="D280" s="38" t="s">
        <v>227</v>
      </c>
      <c r="E280" s="38" t="s">
        <v>77</v>
      </c>
      <c r="F280" s="38" t="s">
        <v>224</v>
      </c>
      <c r="G280" s="38" t="s">
        <v>61</v>
      </c>
      <c r="H280" s="38" t="s">
        <v>141</v>
      </c>
      <c r="I280" s="39" t="n">
        <v>46281</v>
      </c>
      <c r="J280" s="38" t="n">
        <v>0</v>
      </c>
    </row>
    <row r="281" customFormat="false" ht="15" hidden="false" customHeight="false" outlineLevel="0" collapsed="false">
      <c r="A281" s="38" t="s">
        <v>572</v>
      </c>
      <c r="B281" s="39" t="n">
        <v>46280</v>
      </c>
      <c r="C281" s="38" t="s">
        <v>62</v>
      </c>
      <c r="D281" s="38" t="s">
        <v>221</v>
      </c>
      <c r="E281" s="38" t="s">
        <v>81</v>
      </c>
      <c r="F281" s="38" t="s">
        <v>78</v>
      </c>
      <c r="G281" s="38" t="s">
        <v>61</v>
      </c>
      <c r="H281" s="38" t="s">
        <v>141</v>
      </c>
      <c r="I281" s="39" t="n">
        <v>46249</v>
      </c>
      <c r="J281" s="38" t="n">
        <v>0</v>
      </c>
    </row>
    <row r="282" customFormat="false" ht="15" hidden="false" customHeight="false" outlineLevel="0" collapsed="false">
      <c r="A282" s="38" t="s">
        <v>573</v>
      </c>
      <c r="B282" s="39" t="n">
        <v>46280</v>
      </c>
      <c r="C282" s="38" t="s">
        <v>169</v>
      </c>
      <c r="D282" s="38" t="s">
        <v>574</v>
      </c>
      <c r="E282" s="38" t="s">
        <v>75</v>
      </c>
      <c r="F282" s="38" t="s">
        <v>78</v>
      </c>
      <c r="G282" s="38" t="s">
        <v>61</v>
      </c>
      <c r="H282" s="38" t="s">
        <v>141</v>
      </c>
      <c r="I282" s="39" t="n">
        <v>46282</v>
      </c>
      <c r="J282" s="38" t="n">
        <v>0</v>
      </c>
    </row>
    <row r="283" customFormat="false" ht="15" hidden="false" customHeight="false" outlineLevel="0" collapsed="false">
      <c r="A283" s="38" t="s">
        <v>575</v>
      </c>
      <c r="B283" s="39" t="n">
        <v>46280</v>
      </c>
      <c r="C283" s="38" t="s">
        <v>66</v>
      </c>
      <c r="D283" s="38" t="s">
        <v>317</v>
      </c>
      <c r="E283" s="38" t="s">
        <v>77</v>
      </c>
      <c r="F283" s="38" t="s">
        <v>80</v>
      </c>
      <c r="G283" s="38" t="s">
        <v>61</v>
      </c>
      <c r="H283" s="38" t="s">
        <v>180</v>
      </c>
      <c r="I283" s="39" t="n">
        <v>46285</v>
      </c>
      <c r="J283" s="38" t="n">
        <v>67.02</v>
      </c>
    </row>
    <row r="284" customFormat="false" ht="15" hidden="false" customHeight="false" outlineLevel="0" collapsed="false">
      <c r="A284" s="38" t="s">
        <v>575</v>
      </c>
      <c r="B284" s="39" t="n">
        <v>46280</v>
      </c>
      <c r="C284" s="38" t="s">
        <v>66</v>
      </c>
      <c r="D284" s="38" t="s">
        <v>317</v>
      </c>
      <c r="E284" s="38" t="s">
        <v>77</v>
      </c>
      <c r="F284" s="38" t="s">
        <v>80</v>
      </c>
      <c r="G284" s="38" t="s">
        <v>61</v>
      </c>
      <c r="H284" s="38" t="s">
        <v>180</v>
      </c>
      <c r="I284" s="39" t="n">
        <v>46285</v>
      </c>
      <c r="J284" s="38" t="n">
        <v>67.02</v>
      </c>
    </row>
    <row r="285" customFormat="false" ht="15" hidden="false" customHeight="false" outlineLevel="0" collapsed="false">
      <c r="A285" s="38" t="s">
        <v>576</v>
      </c>
      <c r="B285" s="39" t="n">
        <v>46280</v>
      </c>
      <c r="C285" s="38" t="s">
        <v>66</v>
      </c>
      <c r="D285" s="38" t="s">
        <v>321</v>
      </c>
      <c r="E285" s="38" t="s">
        <v>75</v>
      </c>
      <c r="F285" s="38" t="s">
        <v>80</v>
      </c>
      <c r="G285" s="38" t="s">
        <v>63</v>
      </c>
      <c r="H285" s="38" t="s">
        <v>141</v>
      </c>
      <c r="I285" s="39" t="n">
        <v>46286</v>
      </c>
      <c r="J285" s="38" t="n">
        <v>1265.57</v>
      </c>
    </row>
    <row r="286" customFormat="false" ht="15" hidden="false" customHeight="false" outlineLevel="0" collapsed="false">
      <c r="A286" s="38" t="s">
        <v>577</v>
      </c>
      <c r="B286" s="39" t="n">
        <v>46281</v>
      </c>
      <c r="C286" s="38" t="s">
        <v>60</v>
      </c>
      <c r="D286" s="38" t="s">
        <v>404</v>
      </c>
      <c r="E286" s="38" t="s">
        <v>79</v>
      </c>
      <c r="F286" s="38" t="s">
        <v>76</v>
      </c>
      <c r="G286" s="38" t="s">
        <v>61</v>
      </c>
      <c r="H286" s="38" t="s">
        <v>456</v>
      </c>
      <c r="I286" s="39"/>
      <c r="J286" s="38" t="n">
        <v>93.94</v>
      </c>
    </row>
    <row r="287" customFormat="false" ht="15" hidden="false" customHeight="false" outlineLevel="0" collapsed="false">
      <c r="A287" s="38" t="s">
        <v>578</v>
      </c>
      <c r="B287" s="39" t="n">
        <v>46281</v>
      </c>
      <c r="C287" s="38" t="s">
        <v>60</v>
      </c>
      <c r="D287" s="38" t="s">
        <v>154</v>
      </c>
      <c r="E287" s="38" t="s">
        <v>77</v>
      </c>
      <c r="F287" s="38" t="s">
        <v>175</v>
      </c>
      <c r="G287" s="38" t="s">
        <v>65</v>
      </c>
      <c r="H287" s="38" t="s">
        <v>180</v>
      </c>
      <c r="I287" s="39" t="n">
        <v>46282</v>
      </c>
      <c r="J287" s="38" t="n">
        <v>568</v>
      </c>
    </row>
    <row r="288" customFormat="false" ht="15" hidden="false" customHeight="false" outlineLevel="0" collapsed="false">
      <c r="A288" s="38" t="s">
        <v>579</v>
      </c>
      <c r="B288" s="39" t="n">
        <v>46281</v>
      </c>
      <c r="C288" s="38" t="s">
        <v>64</v>
      </c>
      <c r="D288" s="38" t="s">
        <v>303</v>
      </c>
      <c r="E288" s="38" t="s">
        <v>79</v>
      </c>
      <c r="F288" s="38" t="s">
        <v>224</v>
      </c>
      <c r="G288" s="38" t="s">
        <v>61</v>
      </c>
      <c r="H288" s="38" t="s">
        <v>141</v>
      </c>
      <c r="I288" s="39" t="n">
        <v>46287</v>
      </c>
      <c r="J288" s="38"/>
    </row>
    <row r="289" customFormat="false" ht="15" hidden="false" customHeight="false" outlineLevel="0" collapsed="false">
      <c r="A289" s="38" t="s">
        <v>580</v>
      </c>
      <c r="B289" s="39" t="n">
        <v>46281</v>
      </c>
      <c r="C289" s="38" t="s">
        <v>369</v>
      </c>
      <c r="D289" s="38" t="s">
        <v>382</v>
      </c>
      <c r="E289" s="38" t="s">
        <v>77</v>
      </c>
      <c r="F289" s="38" t="s">
        <v>80</v>
      </c>
      <c r="G289" s="38" t="s">
        <v>61</v>
      </c>
      <c r="H289" s="38" t="s">
        <v>141</v>
      </c>
      <c r="I289" s="39" t="n">
        <v>46287</v>
      </c>
      <c r="J289" s="38" t="n">
        <v>80.66</v>
      </c>
    </row>
    <row r="290" customFormat="false" ht="15" hidden="false" customHeight="false" outlineLevel="0" collapsed="false">
      <c r="A290" s="38" t="s">
        <v>581</v>
      </c>
      <c r="B290" s="39" t="n">
        <v>46282</v>
      </c>
      <c r="C290" s="38" t="s">
        <v>64</v>
      </c>
      <c r="D290" s="38" t="s">
        <v>549</v>
      </c>
      <c r="E290" s="38" t="s">
        <v>83</v>
      </c>
      <c r="F290" s="38" t="s">
        <v>185</v>
      </c>
      <c r="G290" s="38" t="s">
        <v>61</v>
      </c>
      <c r="H290" s="38" t="s">
        <v>456</v>
      </c>
      <c r="I290" s="39" t="n">
        <v>46284</v>
      </c>
      <c r="J290" s="38" t="s">
        <v>582</v>
      </c>
    </row>
    <row r="291" customFormat="false" ht="15" hidden="false" customHeight="false" outlineLevel="0" collapsed="false">
      <c r="A291" s="38" t="s">
        <v>583</v>
      </c>
      <c r="B291" s="39" t="n">
        <v>46283</v>
      </c>
      <c r="C291" s="38" t="s">
        <v>60</v>
      </c>
      <c r="D291" s="38" t="s">
        <v>507</v>
      </c>
      <c r="E291" s="38" t="s">
        <v>77</v>
      </c>
      <c r="F291" s="38" t="s">
        <v>80</v>
      </c>
      <c r="G291" s="38" t="s">
        <v>61</v>
      </c>
      <c r="H291" s="38" t="s">
        <v>141</v>
      </c>
      <c r="I291" s="39" t="n">
        <v>46285</v>
      </c>
      <c r="J291" s="38"/>
    </row>
    <row r="292" customFormat="false" ht="15" hidden="false" customHeight="false" outlineLevel="0" collapsed="false">
      <c r="A292" s="38" t="s">
        <v>584</v>
      </c>
      <c r="B292" s="39" t="n">
        <v>46284</v>
      </c>
      <c r="C292" s="38" t="s">
        <v>62</v>
      </c>
      <c r="D292" s="38" t="s">
        <v>359</v>
      </c>
      <c r="E292" s="38" t="s">
        <v>77</v>
      </c>
      <c r="F292" s="38" t="s">
        <v>78</v>
      </c>
      <c r="G292" s="38" t="s">
        <v>61</v>
      </c>
      <c r="H292" s="38" t="s">
        <v>141</v>
      </c>
      <c r="I292" s="39" t="n">
        <v>46284</v>
      </c>
      <c r="J292" s="38" t="n">
        <v>119.43</v>
      </c>
    </row>
    <row r="293" customFormat="false" ht="15" hidden="false" customHeight="false" outlineLevel="0" collapsed="false">
      <c r="A293" s="38" t="s">
        <v>585</v>
      </c>
      <c r="B293" s="39" t="n">
        <v>46284</v>
      </c>
      <c r="C293" s="38" t="s">
        <v>66</v>
      </c>
      <c r="D293" s="38" t="s">
        <v>339</v>
      </c>
      <c r="E293" s="38" t="s">
        <v>83</v>
      </c>
      <c r="F293" s="38" t="s">
        <v>193</v>
      </c>
      <c r="G293" s="38" t="s">
        <v>61</v>
      </c>
      <c r="H293" s="38" t="s">
        <v>141</v>
      </c>
      <c r="I293" s="39" t="n">
        <v>46285</v>
      </c>
      <c r="J293" s="38" t="n">
        <v>39.17</v>
      </c>
    </row>
    <row r="294" customFormat="false" ht="15" hidden="false" customHeight="false" outlineLevel="0" collapsed="false">
      <c r="A294" s="38" t="s">
        <v>586</v>
      </c>
      <c r="B294" s="39" t="n">
        <v>46285</v>
      </c>
      <c r="C294" s="38" t="s">
        <v>66</v>
      </c>
      <c r="D294" s="38" t="s">
        <v>587</v>
      </c>
      <c r="E294" s="38" t="s">
        <v>144</v>
      </c>
      <c r="F294" s="38" t="s">
        <v>80</v>
      </c>
      <c r="G294" s="38" t="s">
        <v>61</v>
      </c>
      <c r="H294" s="38" t="s">
        <v>528</v>
      </c>
      <c r="I294" s="39"/>
      <c r="J294" s="38" t="n">
        <v>157.74</v>
      </c>
    </row>
    <row r="295" customFormat="false" ht="15" hidden="false" customHeight="false" outlineLevel="0" collapsed="false">
      <c r="A295" s="38" t="s">
        <v>588</v>
      </c>
      <c r="B295" s="39" t="n">
        <v>46285</v>
      </c>
      <c r="C295" s="38" t="s">
        <v>66</v>
      </c>
      <c r="D295" s="38" t="s">
        <v>277</v>
      </c>
      <c r="E295" s="38" t="s">
        <v>79</v>
      </c>
      <c r="F295" s="38" t="s">
        <v>80</v>
      </c>
      <c r="G295" s="38" t="s">
        <v>186</v>
      </c>
      <c r="H295" s="38" t="s">
        <v>141</v>
      </c>
      <c r="I295" s="39" t="n">
        <v>46291</v>
      </c>
      <c r="J295" s="38"/>
    </row>
    <row r="296" customFormat="false" ht="15" hidden="false" customHeight="false" outlineLevel="0" collapsed="false">
      <c r="A296" s="38" t="s">
        <v>589</v>
      </c>
      <c r="B296" s="39" t="n">
        <v>46285</v>
      </c>
      <c r="C296" s="38" t="s">
        <v>66</v>
      </c>
      <c r="D296" s="38" t="s">
        <v>498</v>
      </c>
      <c r="E296" s="38" t="s">
        <v>75</v>
      </c>
      <c r="F296" s="38" t="s">
        <v>78</v>
      </c>
      <c r="G296" s="38" t="s">
        <v>63</v>
      </c>
      <c r="H296" s="38" t="s">
        <v>141</v>
      </c>
      <c r="I296" s="39" t="n">
        <v>46294</v>
      </c>
      <c r="J296" s="38" t="s">
        <v>590</v>
      </c>
    </row>
    <row r="297" customFormat="false" ht="15" hidden="false" customHeight="false" outlineLevel="0" collapsed="false">
      <c r="A297" s="38" t="s">
        <v>591</v>
      </c>
      <c r="B297" s="39" t="n">
        <v>46285</v>
      </c>
      <c r="C297" s="38" t="s">
        <v>66</v>
      </c>
      <c r="D297" s="38" t="s">
        <v>143</v>
      </c>
      <c r="E297" s="38" t="s">
        <v>77</v>
      </c>
      <c r="F297" s="38" t="s">
        <v>76</v>
      </c>
      <c r="G297" s="38" t="s">
        <v>61</v>
      </c>
      <c r="H297" s="38" t="s">
        <v>141</v>
      </c>
      <c r="I297" s="39" t="n">
        <v>46285</v>
      </c>
      <c r="J297" s="38" t="n">
        <v>90.53</v>
      </c>
    </row>
    <row r="298" customFormat="false" ht="15" hidden="false" customHeight="false" outlineLevel="0" collapsed="false">
      <c r="A298" s="38" t="s">
        <v>592</v>
      </c>
      <c r="B298" s="39" t="n">
        <v>46285</v>
      </c>
      <c r="C298" s="38" t="s">
        <v>369</v>
      </c>
      <c r="D298" s="38" t="s">
        <v>312</v>
      </c>
      <c r="E298" s="38" t="s">
        <v>75</v>
      </c>
      <c r="F298" s="38" t="s">
        <v>78</v>
      </c>
      <c r="G298" s="38" t="s">
        <v>313</v>
      </c>
      <c r="H298" s="38" t="s">
        <v>141</v>
      </c>
      <c r="I298" s="39" t="n">
        <v>46287</v>
      </c>
      <c r="J298" s="38" t="n">
        <v>539.05</v>
      </c>
    </row>
    <row r="299" customFormat="false" ht="15" hidden="false" customHeight="false" outlineLevel="0" collapsed="false">
      <c r="A299" s="38" t="s">
        <v>593</v>
      </c>
      <c r="B299" s="39" t="n">
        <v>46286</v>
      </c>
      <c r="C299" s="38" t="s">
        <v>60</v>
      </c>
      <c r="D299" s="38" t="s">
        <v>343</v>
      </c>
      <c r="E299" s="38" t="s">
        <v>79</v>
      </c>
      <c r="F299" s="38" t="s">
        <v>80</v>
      </c>
      <c r="G299" s="38" t="s">
        <v>61</v>
      </c>
      <c r="H299" s="38" t="s">
        <v>141</v>
      </c>
      <c r="I299" s="39" t="n">
        <v>46291</v>
      </c>
      <c r="J299" s="38" t="s">
        <v>594</v>
      </c>
    </row>
    <row r="300" customFormat="false" ht="15" hidden="false" customHeight="false" outlineLevel="0" collapsed="false">
      <c r="A300" s="38" t="s">
        <v>595</v>
      </c>
      <c r="B300" s="39" t="n">
        <v>46286</v>
      </c>
      <c r="C300" s="38" t="s">
        <v>62</v>
      </c>
      <c r="D300" s="38" t="s">
        <v>596</v>
      </c>
      <c r="E300" s="38" t="s">
        <v>365</v>
      </c>
      <c r="F300" s="38" t="s">
        <v>78</v>
      </c>
      <c r="G300" s="38" t="s">
        <v>65</v>
      </c>
      <c r="H300" s="38" t="s">
        <v>456</v>
      </c>
      <c r="I300" s="39" t="n">
        <v>46294</v>
      </c>
      <c r="J300" s="38" t="n">
        <v>840.58</v>
      </c>
    </row>
    <row r="301" customFormat="false" ht="15" hidden="false" customHeight="false" outlineLevel="0" collapsed="false">
      <c r="A301" s="38" t="s">
        <v>597</v>
      </c>
      <c r="B301" s="39" t="n">
        <v>46286</v>
      </c>
      <c r="C301" s="38" t="s">
        <v>62</v>
      </c>
      <c r="D301" s="38" t="s">
        <v>270</v>
      </c>
      <c r="E301" s="38" t="s">
        <v>81</v>
      </c>
      <c r="F301" s="38" t="s">
        <v>80</v>
      </c>
      <c r="G301" s="38" t="s">
        <v>598</v>
      </c>
      <c r="H301" s="38" t="s">
        <v>209</v>
      </c>
      <c r="I301" s="39" t="n">
        <v>46289</v>
      </c>
      <c r="J301" s="38" t="n">
        <v>229.8</v>
      </c>
    </row>
    <row r="302" customFormat="false" ht="15" hidden="false" customHeight="false" outlineLevel="0" collapsed="false">
      <c r="A302" s="38" t="s">
        <v>599</v>
      </c>
      <c r="B302" s="39" t="n">
        <v>46286</v>
      </c>
      <c r="C302" s="38" t="s">
        <v>66</v>
      </c>
      <c r="D302" s="38" t="s">
        <v>296</v>
      </c>
      <c r="E302" s="38" t="s">
        <v>77</v>
      </c>
      <c r="F302" s="38" t="s">
        <v>76</v>
      </c>
      <c r="G302" s="38" t="s">
        <v>61</v>
      </c>
      <c r="H302" s="38" t="s">
        <v>141</v>
      </c>
      <c r="I302" s="39" t="n">
        <v>46286</v>
      </c>
      <c r="J302" s="38" t="n">
        <v>139.85</v>
      </c>
    </row>
    <row r="303" customFormat="false" ht="15" hidden="false" customHeight="false" outlineLevel="0" collapsed="false">
      <c r="A303" s="38" t="s">
        <v>600</v>
      </c>
      <c r="B303" s="39" t="n">
        <v>46287</v>
      </c>
      <c r="C303" s="38" t="s">
        <v>235</v>
      </c>
      <c r="D303" s="38" t="s">
        <v>240</v>
      </c>
      <c r="E303" s="38" t="s">
        <v>75</v>
      </c>
      <c r="F303" s="38" t="s">
        <v>318</v>
      </c>
      <c r="G303" s="38" t="s">
        <v>61</v>
      </c>
      <c r="H303" s="38" t="s">
        <v>456</v>
      </c>
      <c r="I303" s="39" t="n">
        <v>46287</v>
      </c>
      <c r="J303" s="38" t="n">
        <v>159.53</v>
      </c>
    </row>
    <row r="304" customFormat="false" ht="15" hidden="false" customHeight="false" outlineLevel="0" collapsed="false">
      <c r="A304" s="38" t="s">
        <v>601</v>
      </c>
      <c r="B304" s="39" t="n">
        <v>46288</v>
      </c>
      <c r="C304" s="38" t="s">
        <v>60</v>
      </c>
      <c r="D304" s="38" t="s">
        <v>151</v>
      </c>
      <c r="E304" s="38" t="s">
        <v>251</v>
      </c>
      <c r="F304" s="38" t="s">
        <v>224</v>
      </c>
      <c r="G304" s="38" t="s">
        <v>61</v>
      </c>
      <c r="H304" s="38" t="s">
        <v>141</v>
      </c>
      <c r="I304" s="39" t="n">
        <v>46289</v>
      </c>
      <c r="J304" s="38" t="n">
        <v>134.92</v>
      </c>
    </row>
    <row r="305" customFormat="false" ht="15" hidden="false" customHeight="false" outlineLevel="0" collapsed="false">
      <c r="A305" s="38" t="s">
        <v>602</v>
      </c>
      <c r="B305" s="39" t="n">
        <v>46288</v>
      </c>
      <c r="C305" s="38" t="s">
        <v>64</v>
      </c>
      <c r="D305" s="38" t="s">
        <v>443</v>
      </c>
      <c r="E305" s="38" t="s">
        <v>79</v>
      </c>
      <c r="F305" s="38" t="s">
        <v>185</v>
      </c>
      <c r="G305" s="38" t="s">
        <v>61</v>
      </c>
      <c r="H305" s="38" t="s">
        <v>147</v>
      </c>
      <c r="I305" s="39"/>
      <c r="J305" s="38" t="n">
        <v>103.66</v>
      </c>
    </row>
    <row r="306" customFormat="false" ht="15" hidden="false" customHeight="false" outlineLevel="0" collapsed="false">
      <c r="A306" s="38" t="s">
        <v>603</v>
      </c>
      <c r="B306" s="39" t="n">
        <v>46289</v>
      </c>
      <c r="C306" s="38" t="s">
        <v>60</v>
      </c>
      <c r="D306" s="38" t="s">
        <v>604</v>
      </c>
      <c r="E306" s="38" t="s">
        <v>81</v>
      </c>
      <c r="F306" s="38" t="s">
        <v>80</v>
      </c>
      <c r="G306" s="38" t="s">
        <v>61</v>
      </c>
      <c r="H306" s="38" t="s">
        <v>141</v>
      </c>
      <c r="I306" s="39" t="n">
        <v>46293</v>
      </c>
      <c r="J306" s="38" t="n">
        <v>0</v>
      </c>
    </row>
    <row r="307" customFormat="false" ht="15" hidden="false" customHeight="false" outlineLevel="0" collapsed="false">
      <c r="A307" s="38" t="s">
        <v>605</v>
      </c>
      <c r="B307" s="39" t="n">
        <v>46290</v>
      </c>
      <c r="C307" s="38" t="s">
        <v>60</v>
      </c>
      <c r="D307" s="38" t="s">
        <v>219</v>
      </c>
      <c r="E307" s="38" t="s">
        <v>75</v>
      </c>
      <c r="F307" s="38" t="s">
        <v>193</v>
      </c>
      <c r="G307" s="38" t="s">
        <v>63</v>
      </c>
      <c r="H307" s="38" t="s">
        <v>141</v>
      </c>
      <c r="I307" s="39" t="n">
        <v>46293</v>
      </c>
      <c r="J307" s="38" t="n">
        <v>1089.81</v>
      </c>
    </row>
    <row r="308" customFormat="false" ht="15" hidden="false" customHeight="false" outlineLevel="0" collapsed="false">
      <c r="A308" s="38" t="s">
        <v>606</v>
      </c>
      <c r="B308" s="39" t="n">
        <v>46290</v>
      </c>
      <c r="C308" s="38" t="s">
        <v>375</v>
      </c>
      <c r="D308" s="38" t="s">
        <v>574</v>
      </c>
      <c r="E308" s="38" t="s">
        <v>82</v>
      </c>
      <c r="F308" s="38" t="s">
        <v>78</v>
      </c>
      <c r="G308" s="38" t="s">
        <v>68</v>
      </c>
      <c r="H308" s="38" t="s">
        <v>141</v>
      </c>
      <c r="I308" s="39" t="n">
        <v>46291</v>
      </c>
      <c r="J308" s="38" t="n">
        <v>178.24</v>
      </c>
    </row>
    <row r="309" customFormat="false" ht="15" hidden="false" customHeight="false" outlineLevel="0" collapsed="false">
      <c r="A309" s="38" t="s">
        <v>607</v>
      </c>
      <c r="B309" s="39" t="n">
        <v>46290</v>
      </c>
      <c r="C309" s="38" t="s">
        <v>66</v>
      </c>
      <c r="D309" s="38" t="s">
        <v>237</v>
      </c>
      <c r="E309" s="38" t="s">
        <v>77</v>
      </c>
      <c r="F309" s="38" t="s">
        <v>80</v>
      </c>
      <c r="G309" s="38" t="s">
        <v>608</v>
      </c>
      <c r="H309" s="38" t="s">
        <v>147</v>
      </c>
      <c r="I309" s="39"/>
      <c r="J309" s="38" t="n">
        <v>767.48</v>
      </c>
    </row>
    <row r="310" customFormat="false" ht="15" hidden="false" customHeight="false" outlineLevel="0" collapsed="false">
      <c r="A310" s="38" t="s">
        <v>609</v>
      </c>
      <c r="B310" s="39" t="n">
        <v>46290</v>
      </c>
      <c r="C310" s="38" t="s">
        <v>66</v>
      </c>
      <c r="D310" s="38" t="s">
        <v>359</v>
      </c>
      <c r="E310" s="38" t="s">
        <v>75</v>
      </c>
      <c r="F310" s="38" t="s">
        <v>80</v>
      </c>
      <c r="G310" s="38" t="s">
        <v>61</v>
      </c>
      <c r="H310" s="38" t="s">
        <v>141</v>
      </c>
      <c r="I310" s="39" t="n">
        <v>46291</v>
      </c>
      <c r="J310" s="38"/>
    </row>
    <row r="311" customFormat="false" ht="15" hidden="false" customHeight="false" outlineLevel="0" collapsed="false">
      <c r="A311" s="38" t="s">
        <v>610</v>
      </c>
      <c r="B311" s="39" t="n">
        <v>46291</v>
      </c>
      <c r="C311" s="38" t="s">
        <v>60</v>
      </c>
      <c r="D311" s="38" t="s">
        <v>277</v>
      </c>
      <c r="E311" s="38" t="s">
        <v>77</v>
      </c>
      <c r="F311" s="38" t="s">
        <v>78</v>
      </c>
      <c r="G311" s="38" t="s">
        <v>61</v>
      </c>
      <c r="H311" s="38" t="s">
        <v>141</v>
      </c>
      <c r="I311" s="39" t="n">
        <v>46291</v>
      </c>
      <c r="J311" s="38" t="n">
        <v>51.86</v>
      </c>
    </row>
    <row r="312" customFormat="false" ht="15" hidden="false" customHeight="false" outlineLevel="0" collapsed="false">
      <c r="A312" s="38" t="s">
        <v>611</v>
      </c>
      <c r="B312" s="39" t="n">
        <v>46291</v>
      </c>
      <c r="C312" s="38" t="s">
        <v>267</v>
      </c>
      <c r="D312" s="38" t="s">
        <v>524</v>
      </c>
      <c r="E312" s="38" t="s">
        <v>77</v>
      </c>
      <c r="F312" s="38" t="s">
        <v>193</v>
      </c>
      <c r="G312" s="38" t="s">
        <v>65</v>
      </c>
      <c r="H312" s="38" t="s">
        <v>141</v>
      </c>
      <c r="I312" s="39" t="n">
        <v>46294</v>
      </c>
      <c r="J312" s="38" t="n">
        <v>241.77</v>
      </c>
    </row>
    <row r="313" customFormat="false" ht="15" hidden="false" customHeight="false" outlineLevel="0" collapsed="false">
      <c r="A313" s="38" t="s">
        <v>612</v>
      </c>
      <c r="B313" s="39" t="n">
        <v>46291</v>
      </c>
      <c r="C313" s="38" t="s">
        <v>60</v>
      </c>
      <c r="D313" s="38" t="s">
        <v>270</v>
      </c>
      <c r="E313" s="38" t="s">
        <v>83</v>
      </c>
      <c r="F313" s="38" t="s">
        <v>80</v>
      </c>
      <c r="G313" s="38" t="s">
        <v>61</v>
      </c>
      <c r="H313" s="38" t="s">
        <v>147</v>
      </c>
      <c r="I313" s="39"/>
      <c r="J313" s="38" t="s">
        <v>613</v>
      </c>
    </row>
    <row r="314" customFormat="false" ht="15" hidden="false" customHeight="false" outlineLevel="0" collapsed="false">
      <c r="A314" s="38" t="s">
        <v>614</v>
      </c>
      <c r="B314" s="39" t="n">
        <v>46291</v>
      </c>
      <c r="C314" s="38" t="s">
        <v>267</v>
      </c>
      <c r="D314" s="38" t="s">
        <v>433</v>
      </c>
      <c r="E314" s="38" t="s">
        <v>77</v>
      </c>
      <c r="F314" s="38" t="s">
        <v>76</v>
      </c>
      <c r="G314" s="38" t="s">
        <v>65</v>
      </c>
      <c r="H314" s="38" t="s">
        <v>456</v>
      </c>
      <c r="I314" s="39" t="n">
        <v>46291</v>
      </c>
      <c r="J314" s="38" t="n">
        <v>612.45</v>
      </c>
    </row>
    <row r="315" customFormat="false" ht="15" hidden="false" customHeight="false" outlineLevel="0" collapsed="false">
      <c r="A315" s="38" t="s">
        <v>615</v>
      </c>
      <c r="B315" s="39" t="n">
        <v>46291</v>
      </c>
      <c r="C315" s="38" t="s">
        <v>169</v>
      </c>
      <c r="D315" s="38" t="s">
        <v>549</v>
      </c>
      <c r="E315" s="38" t="s">
        <v>77</v>
      </c>
      <c r="F315" s="38" t="s">
        <v>80</v>
      </c>
      <c r="G315" s="38" t="s">
        <v>65</v>
      </c>
      <c r="H315" s="38" t="s">
        <v>147</v>
      </c>
      <c r="I315" s="39"/>
      <c r="J315" s="38" t="n">
        <v>593.65</v>
      </c>
    </row>
    <row r="316" customFormat="false" ht="15" hidden="false" customHeight="false" outlineLevel="0" collapsed="false">
      <c r="A316" s="38" t="s">
        <v>616</v>
      </c>
      <c r="B316" s="39" t="n">
        <v>46291</v>
      </c>
      <c r="C316" s="38" t="s">
        <v>64</v>
      </c>
      <c r="D316" s="38" t="s">
        <v>339</v>
      </c>
      <c r="E316" s="38" t="s">
        <v>333</v>
      </c>
      <c r="F316" s="38" t="s">
        <v>80</v>
      </c>
      <c r="G316" s="38" t="s">
        <v>598</v>
      </c>
      <c r="H316" s="38" t="s">
        <v>141</v>
      </c>
      <c r="I316" s="39" t="n">
        <v>46295</v>
      </c>
      <c r="J316" s="38" t="n">
        <v>267.95</v>
      </c>
    </row>
    <row r="317" customFormat="false" ht="15" hidden="false" customHeight="false" outlineLevel="0" collapsed="false">
      <c r="A317" s="38" t="s">
        <v>617</v>
      </c>
      <c r="B317" s="39" t="n">
        <v>46292</v>
      </c>
      <c r="C317" s="38" t="s">
        <v>66</v>
      </c>
      <c r="D317" s="38" t="s">
        <v>596</v>
      </c>
      <c r="E317" s="38" t="s">
        <v>75</v>
      </c>
      <c r="F317" s="38" t="s">
        <v>193</v>
      </c>
      <c r="G317" s="38" t="s">
        <v>63</v>
      </c>
      <c r="H317" s="38" t="s">
        <v>147</v>
      </c>
      <c r="I317" s="39"/>
      <c r="J317" s="38" t="n">
        <v>448.65</v>
      </c>
    </row>
    <row r="318" customFormat="false" ht="15" hidden="false" customHeight="false" outlineLevel="0" collapsed="false">
      <c r="A318" s="38" t="s">
        <v>618</v>
      </c>
      <c r="B318" s="39" t="n">
        <v>46292</v>
      </c>
      <c r="C318" s="38" t="s">
        <v>66</v>
      </c>
      <c r="D318" s="38" t="s">
        <v>321</v>
      </c>
      <c r="E318" s="38" t="s">
        <v>75</v>
      </c>
      <c r="F318" s="38" t="s">
        <v>80</v>
      </c>
      <c r="G318" s="38" t="s">
        <v>61</v>
      </c>
      <c r="H318" s="38" t="s">
        <v>147</v>
      </c>
      <c r="I318" s="39"/>
      <c r="J318" s="38" t="n">
        <v>0</v>
      </c>
    </row>
    <row r="319" customFormat="false" ht="15" hidden="false" customHeight="false" outlineLevel="0" collapsed="false">
      <c r="A319" s="38" t="s">
        <v>619</v>
      </c>
      <c r="B319" s="39" t="n">
        <v>46292</v>
      </c>
      <c r="C319" s="38" t="s">
        <v>66</v>
      </c>
      <c r="D319" s="38" t="s">
        <v>312</v>
      </c>
      <c r="E319" s="38" t="s">
        <v>81</v>
      </c>
      <c r="F319" s="38" t="s">
        <v>185</v>
      </c>
      <c r="G319" s="38" t="s">
        <v>67</v>
      </c>
      <c r="H319" s="38" t="s">
        <v>141</v>
      </c>
      <c r="I319" s="39" t="n">
        <v>46292</v>
      </c>
      <c r="J319" s="38" t="s">
        <v>620</v>
      </c>
    </row>
    <row r="320" customFormat="false" ht="15" hidden="false" customHeight="false" outlineLevel="0" collapsed="false">
      <c r="A320" s="38" t="s">
        <v>621</v>
      </c>
      <c r="B320" s="39" t="n">
        <v>46294</v>
      </c>
      <c r="C320" s="38" t="s">
        <v>235</v>
      </c>
      <c r="D320" s="38" t="s">
        <v>315</v>
      </c>
      <c r="E320" s="38" t="s">
        <v>75</v>
      </c>
      <c r="F320" s="38" t="s">
        <v>80</v>
      </c>
      <c r="G320" s="38" t="s">
        <v>63</v>
      </c>
      <c r="H320" s="38" t="s">
        <v>147</v>
      </c>
      <c r="I320" s="39"/>
      <c r="J320" s="38" t="n">
        <v>756.17</v>
      </c>
    </row>
    <row r="321" customFormat="false" ht="15" hidden="false" customHeight="false" outlineLevel="0" collapsed="false">
      <c r="A321" s="38" t="s">
        <v>622</v>
      </c>
      <c r="B321" s="39" t="n">
        <v>46294</v>
      </c>
      <c r="C321" s="38" t="s">
        <v>64</v>
      </c>
      <c r="D321" s="38" t="s">
        <v>165</v>
      </c>
      <c r="E321" s="38" t="s">
        <v>79</v>
      </c>
      <c r="F321" s="38" t="s">
        <v>80</v>
      </c>
      <c r="G321" s="38" t="s">
        <v>61</v>
      </c>
      <c r="H321" s="38" t="s">
        <v>147</v>
      </c>
      <c r="I321" s="39"/>
      <c r="J321" s="38" t="n">
        <v>0</v>
      </c>
    </row>
    <row r="322" customFormat="false" ht="15" hidden="false" customHeight="false" outlineLevel="0" collapsed="false">
      <c r="A322" s="38" t="s">
        <v>623</v>
      </c>
      <c r="B322" s="39" t="n">
        <v>46294</v>
      </c>
      <c r="C322" s="38" t="s">
        <v>64</v>
      </c>
      <c r="D322" s="38" t="s">
        <v>201</v>
      </c>
      <c r="E322" s="38" t="s">
        <v>77</v>
      </c>
      <c r="F322" s="38" t="s">
        <v>80</v>
      </c>
      <c r="G322" s="38" t="s">
        <v>65</v>
      </c>
      <c r="H322" s="38" t="s">
        <v>147</v>
      </c>
      <c r="I322" s="39"/>
      <c r="J322" s="38" t="n">
        <v>711.6</v>
      </c>
    </row>
    <row r="323" customFormat="false" ht="15" hidden="false" customHeight="false" outlineLevel="0" collapsed="false">
      <c r="A323" s="38" t="s">
        <v>624</v>
      </c>
      <c r="B323" s="39" t="n">
        <v>46294</v>
      </c>
      <c r="C323" s="38" t="s">
        <v>66</v>
      </c>
      <c r="D323" s="38" t="s">
        <v>478</v>
      </c>
      <c r="E323" s="38" t="s">
        <v>82</v>
      </c>
      <c r="F323" s="38" t="s">
        <v>243</v>
      </c>
      <c r="G323" s="38" t="s">
        <v>68</v>
      </c>
      <c r="H323" s="38" t="s">
        <v>528</v>
      </c>
      <c r="I323" s="39"/>
      <c r="J323" s="38" t="n">
        <v>121.98</v>
      </c>
    </row>
    <row r="324" customFormat="false" ht="15" hidden="false" customHeight="false" outlineLevel="0" collapsed="false">
      <c r="A324" s="38" t="s">
        <v>625</v>
      </c>
      <c r="B324" s="39" t="n">
        <v>46294</v>
      </c>
      <c r="C324" s="38" t="s">
        <v>156</v>
      </c>
      <c r="D324" s="38" t="s">
        <v>507</v>
      </c>
      <c r="E324" s="38" t="s">
        <v>81</v>
      </c>
      <c r="F324" s="38" t="s">
        <v>243</v>
      </c>
      <c r="G324" s="38" t="s">
        <v>67</v>
      </c>
      <c r="H324" s="38" t="s">
        <v>141</v>
      </c>
      <c r="I324" s="39" t="n">
        <v>46294</v>
      </c>
      <c r="J324" s="38" t="n">
        <v>648.48</v>
      </c>
    </row>
    <row r="325" customFormat="false" ht="15" hidden="false" customHeight="false" outlineLevel="0" collapsed="false">
      <c r="A325" s="38" t="s">
        <v>626</v>
      </c>
      <c r="B325" s="39" t="n">
        <v>46295</v>
      </c>
      <c r="C325" s="38" t="s">
        <v>60</v>
      </c>
      <c r="D325" s="38" t="s">
        <v>307</v>
      </c>
      <c r="E325" s="38" t="s">
        <v>82</v>
      </c>
      <c r="F325" s="38" t="s">
        <v>78</v>
      </c>
      <c r="G325" s="38" t="s">
        <v>68</v>
      </c>
      <c r="H325" s="38" t="s">
        <v>147</v>
      </c>
      <c r="I325" s="39"/>
      <c r="J325" s="38" t="n">
        <v>90.48</v>
      </c>
    </row>
    <row r="326" customFormat="false" ht="15" hidden="false" customHeight="false" outlineLevel="0" collapsed="false">
      <c r="A326" s="38" t="s">
        <v>627</v>
      </c>
      <c r="B326" s="39" t="n">
        <v>46295</v>
      </c>
      <c r="C326" s="38" t="s">
        <v>60</v>
      </c>
      <c r="D326" s="38" t="s">
        <v>397</v>
      </c>
      <c r="E326" s="38" t="s">
        <v>75</v>
      </c>
      <c r="F326" s="38" t="s">
        <v>80</v>
      </c>
      <c r="G326" s="38" t="s">
        <v>63</v>
      </c>
      <c r="H326" s="38" t="s">
        <v>147</v>
      </c>
      <c r="I326" s="39"/>
      <c r="J326" s="38" t="n">
        <v>1096.58</v>
      </c>
    </row>
    <row r="327" customFormat="false" ht="15" hidden="false" customHeight="false" outlineLevel="0" collapsed="false">
      <c r="A327" s="38" t="s">
        <v>628</v>
      </c>
      <c r="B327" s="39" t="n">
        <v>46295</v>
      </c>
      <c r="C327" s="38" t="s">
        <v>60</v>
      </c>
      <c r="D327" s="38" t="s">
        <v>343</v>
      </c>
      <c r="E327" s="38" t="s">
        <v>81</v>
      </c>
      <c r="F327" s="38" t="s">
        <v>80</v>
      </c>
      <c r="G327" s="38" t="s">
        <v>454</v>
      </c>
      <c r="H327" s="38" t="s">
        <v>147</v>
      </c>
      <c r="I327" s="39"/>
      <c r="J327" s="38" t="n">
        <v>249.61</v>
      </c>
    </row>
    <row r="328" customFormat="false" ht="15" hidden="false" customHeight="false" outlineLevel="0" collapsed="false">
      <c r="A328" s="38" t="s">
        <v>629</v>
      </c>
      <c r="B328" s="39" t="n">
        <v>46295</v>
      </c>
      <c r="C328" s="38" t="s">
        <v>62</v>
      </c>
      <c r="D328" s="38" t="s">
        <v>174</v>
      </c>
      <c r="E328" s="38" t="s">
        <v>82</v>
      </c>
      <c r="F328" s="38" t="s">
        <v>318</v>
      </c>
      <c r="G328" s="38" t="s">
        <v>68</v>
      </c>
      <c r="H328" s="38" t="s">
        <v>147</v>
      </c>
      <c r="I328" s="39"/>
      <c r="J328" s="38" t="n">
        <v>155.3</v>
      </c>
    </row>
    <row r="329" customFormat="false" ht="15" hidden="false" customHeight="false" outlineLevel="0" collapsed="false">
      <c r="A329" s="38" t="s">
        <v>630</v>
      </c>
      <c r="B329" s="39" t="n">
        <v>46295</v>
      </c>
      <c r="C329" s="38" t="s">
        <v>66</v>
      </c>
      <c r="D329" s="38" t="s">
        <v>227</v>
      </c>
      <c r="E329" s="38" t="s">
        <v>83</v>
      </c>
      <c r="F329" s="38" t="s">
        <v>80</v>
      </c>
      <c r="G329" s="38" t="s">
        <v>61</v>
      </c>
      <c r="H329" s="38" t="s">
        <v>147</v>
      </c>
      <c r="I329" s="39"/>
      <c r="J329" s="38" t="n">
        <v>53.28</v>
      </c>
    </row>
  </sheetData>
  <printOptions headings="false" gridLines="false" gridLinesSet="true" horizontalCentered="true" verticalCentered="false"/>
  <pageMargins left="0.4" right="0.4" top="0.5" bottom="0.5"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A7F8E"/>
    <pageSetUpPr fitToPage="true"/>
  </sheetPr>
  <dimension ref="A1:R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22"/>
    <col collapsed="false" customWidth="true" hidden="false" outlineLevel="0" max="3" min="3" style="0" width="3"/>
    <col collapsed="false" customWidth="true" hidden="false" outlineLevel="0" max="5" min="4" style="0" width="22"/>
    <col collapsed="false" customWidth="true" hidden="false" outlineLevel="0" max="6" min="6" style="0" width="3"/>
    <col collapsed="false" customWidth="true" hidden="false" outlineLevel="0" max="8" min="7" style="0" width="22"/>
    <col collapsed="false" customWidth="true" hidden="false" outlineLevel="0" max="9" min="9" style="0" width="3"/>
    <col collapsed="false" customWidth="true" hidden="false" outlineLevel="0" max="11" min="10" style="0" width="22"/>
    <col collapsed="false" customWidth="true" hidden="false" outlineLevel="0" max="12" min="12" style="0" width="3"/>
    <col collapsed="false" customWidth="true" hidden="false" outlineLevel="0" max="14" min="13" style="0" width="22"/>
    <col collapsed="false" customWidth="true" hidden="false" outlineLevel="0" max="15" min="15" style="0" width="3"/>
    <col collapsed="false" customWidth="true" hidden="false" outlineLevel="0" max="16" min="16" style="0" width="24"/>
    <col collapsed="false" customWidth="true" hidden="false" outlineLevel="0" max="17" min="17" style="0" width="11"/>
  </cols>
  <sheetData>
    <row r="1" customFormat="false" ht="19.7" hidden="false" customHeight="false" outlineLevel="0" collapsed="false">
      <c r="A1" s="9" t="s">
        <v>631</v>
      </c>
    </row>
    <row r="2" customFormat="false" ht="15" hidden="false" customHeight="false" outlineLevel="0" collapsed="false">
      <c r="A2" s="2" t="s">
        <v>632</v>
      </c>
    </row>
    <row r="3" customFormat="false" ht="15" hidden="false" customHeight="false" outlineLevel="0" collapsed="false">
      <c r="A3" s="30"/>
      <c r="B3" s="31" t="s">
        <v>121</v>
      </c>
    </row>
    <row r="5" customFormat="false" ht="30" hidden="false" customHeight="true" outlineLevel="0" collapsed="false">
      <c r="A5" s="18" t="s">
        <v>633</v>
      </c>
      <c r="B5" s="18" t="s">
        <v>634</v>
      </c>
      <c r="D5" s="18" t="s">
        <v>635</v>
      </c>
      <c r="E5" s="18" t="s">
        <v>634</v>
      </c>
      <c r="G5" s="18" t="s">
        <v>636</v>
      </c>
      <c r="H5" s="18" t="s">
        <v>634</v>
      </c>
      <c r="J5" s="18" t="s">
        <v>637</v>
      </c>
      <c r="K5" s="18" t="s">
        <v>634</v>
      </c>
      <c r="M5" s="18" t="s">
        <v>638</v>
      </c>
      <c r="N5" s="18" t="s">
        <v>634</v>
      </c>
      <c r="P5" s="18" t="s">
        <v>73</v>
      </c>
      <c r="Q5" s="18" t="s">
        <v>639</v>
      </c>
      <c r="R5" s="18" t="s">
        <v>52</v>
      </c>
    </row>
    <row r="6" customFormat="false" ht="15" hidden="false" customHeight="false" outlineLevel="0" collapsed="false">
      <c r="A6" s="38" t="s">
        <v>640</v>
      </c>
      <c r="B6" s="38" t="s">
        <v>60</v>
      </c>
      <c r="D6" s="38" t="s">
        <v>641</v>
      </c>
      <c r="E6" s="38" t="s">
        <v>75</v>
      </c>
      <c r="G6" s="38" t="s">
        <v>642</v>
      </c>
      <c r="H6" s="38" t="s">
        <v>76</v>
      </c>
      <c r="J6" s="38" t="s">
        <v>643</v>
      </c>
      <c r="K6" s="38" t="s">
        <v>61</v>
      </c>
      <c r="M6" s="38" t="s">
        <v>644</v>
      </c>
      <c r="N6" s="38" t="s">
        <v>141</v>
      </c>
      <c r="P6" s="19" t="s">
        <v>76</v>
      </c>
      <c r="Q6" s="40" t="n">
        <v>1</v>
      </c>
    </row>
    <row r="7" customFormat="false" ht="15" hidden="false" customHeight="false" outlineLevel="0" collapsed="false">
      <c r="A7" s="38" t="s">
        <v>645</v>
      </c>
      <c r="B7" s="38" t="s">
        <v>60</v>
      </c>
      <c r="D7" s="38" t="s">
        <v>646</v>
      </c>
      <c r="E7" s="38" t="s">
        <v>75</v>
      </c>
      <c r="G7" s="38" t="s">
        <v>647</v>
      </c>
      <c r="H7" s="38" t="s">
        <v>76</v>
      </c>
      <c r="J7" s="38" t="s">
        <v>648</v>
      </c>
      <c r="K7" s="38" t="s">
        <v>61</v>
      </c>
      <c r="M7" s="38" t="s">
        <v>180</v>
      </c>
      <c r="N7" s="38" t="s">
        <v>141</v>
      </c>
      <c r="P7" s="19" t="s">
        <v>78</v>
      </c>
      <c r="Q7" s="40" t="n">
        <v>3</v>
      </c>
    </row>
    <row r="8" customFormat="false" ht="15" hidden="false" customHeight="false" outlineLevel="0" collapsed="false">
      <c r="A8" s="38" t="s">
        <v>649</v>
      </c>
      <c r="B8" s="38" t="s">
        <v>60</v>
      </c>
      <c r="D8" s="38" t="s">
        <v>650</v>
      </c>
      <c r="E8" s="38" t="s">
        <v>75</v>
      </c>
      <c r="G8" s="38" t="s">
        <v>651</v>
      </c>
      <c r="H8" s="38" t="s">
        <v>76</v>
      </c>
      <c r="J8" s="38" t="s">
        <v>289</v>
      </c>
      <c r="K8" s="38" t="s">
        <v>61</v>
      </c>
      <c r="M8" s="38" t="s">
        <v>652</v>
      </c>
      <c r="N8" s="38" t="s">
        <v>141</v>
      </c>
      <c r="P8" s="19" t="s">
        <v>80</v>
      </c>
      <c r="Q8" s="40" t="n">
        <v>7</v>
      </c>
    </row>
    <row r="9" customFormat="false" ht="15" hidden="false" customHeight="false" outlineLevel="0" collapsed="false">
      <c r="A9" s="38" t="s">
        <v>653</v>
      </c>
      <c r="B9" s="38" t="s">
        <v>62</v>
      </c>
      <c r="D9" s="38" t="s">
        <v>654</v>
      </c>
      <c r="E9" s="38" t="s">
        <v>75</v>
      </c>
      <c r="G9" s="38" t="s">
        <v>655</v>
      </c>
      <c r="H9" s="38" t="s">
        <v>78</v>
      </c>
      <c r="J9" s="38" t="s">
        <v>656</v>
      </c>
      <c r="K9" s="38" t="s">
        <v>61</v>
      </c>
      <c r="M9" s="38" t="s">
        <v>657</v>
      </c>
      <c r="N9" s="38" t="s">
        <v>141</v>
      </c>
    </row>
    <row r="10" customFormat="false" ht="15" hidden="false" customHeight="false" outlineLevel="0" collapsed="false">
      <c r="A10" s="38" t="s">
        <v>658</v>
      </c>
      <c r="B10" s="38" t="s">
        <v>62</v>
      </c>
      <c r="D10" s="38" t="s">
        <v>659</v>
      </c>
      <c r="E10" s="38" t="s">
        <v>77</v>
      </c>
      <c r="G10" s="38" t="s">
        <v>660</v>
      </c>
      <c r="H10" s="38" t="s">
        <v>78</v>
      </c>
      <c r="J10" s="38" t="s">
        <v>661</v>
      </c>
      <c r="K10" s="38" t="s">
        <v>63</v>
      </c>
      <c r="M10" s="38" t="s">
        <v>662</v>
      </c>
      <c r="N10" s="38" t="s">
        <v>147</v>
      </c>
      <c r="P10" s="41" t="s">
        <v>663</v>
      </c>
    </row>
    <row r="11" customFormat="false" ht="30" hidden="false" customHeight="true" outlineLevel="0" collapsed="false">
      <c r="A11" s="38" t="s">
        <v>281</v>
      </c>
      <c r="B11" s="38" t="s">
        <v>62</v>
      </c>
      <c r="D11" s="38" t="s">
        <v>391</v>
      </c>
      <c r="E11" s="38" t="s">
        <v>77</v>
      </c>
      <c r="G11" s="38" t="s">
        <v>664</v>
      </c>
      <c r="H11" s="38" t="s">
        <v>78</v>
      </c>
      <c r="J11" s="38" t="s">
        <v>665</v>
      </c>
      <c r="K11" s="38" t="s">
        <v>63</v>
      </c>
      <c r="M11" s="38" t="s">
        <v>666</v>
      </c>
      <c r="N11" s="38" t="s">
        <v>147</v>
      </c>
      <c r="P11" s="18" t="s">
        <v>51</v>
      </c>
      <c r="Q11" s="18" t="s">
        <v>52</v>
      </c>
    </row>
    <row r="12" customFormat="false" ht="15" hidden="false" customHeight="false" outlineLevel="0" collapsed="false">
      <c r="A12" s="38" t="s">
        <v>667</v>
      </c>
      <c r="B12" s="38" t="s">
        <v>62</v>
      </c>
      <c r="D12" s="38" t="s">
        <v>668</v>
      </c>
      <c r="E12" s="38" t="s">
        <v>79</v>
      </c>
      <c r="G12" s="38" t="s">
        <v>185</v>
      </c>
      <c r="H12" s="38" t="s">
        <v>80</v>
      </c>
      <c r="J12" s="38" t="s">
        <v>313</v>
      </c>
      <c r="K12" s="38" t="s">
        <v>63</v>
      </c>
      <c r="M12" s="38" t="s">
        <v>669</v>
      </c>
      <c r="N12" s="38" t="s">
        <v>147</v>
      </c>
      <c r="P12" s="19" t="s">
        <v>60</v>
      </c>
      <c r="Q12" s="40" t="n">
        <v>120</v>
      </c>
    </row>
    <row r="13" customFormat="false" ht="15" hidden="false" customHeight="false" outlineLevel="0" collapsed="false">
      <c r="A13" s="38" t="s">
        <v>670</v>
      </c>
      <c r="B13" s="38" t="s">
        <v>64</v>
      </c>
      <c r="D13" s="38" t="s">
        <v>238</v>
      </c>
      <c r="E13" s="38" t="s">
        <v>79</v>
      </c>
      <c r="G13" s="38" t="s">
        <v>224</v>
      </c>
      <c r="H13" s="38" t="s">
        <v>80</v>
      </c>
      <c r="J13" s="38" t="s">
        <v>671</v>
      </c>
      <c r="K13" s="38" t="s">
        <v>65</v>
      </c>
      <c r="P13" s="19" t="s">
        <v>62</v>
      </c>
      <c r="Q13" s="40" t="n">
        <v>60</v>
      </c>
    </row>
    <row r="14" customFormat="false" ht="15" hidden="false" customHeight="false" outlineLevel="0" collapsed="false">
      <c r="A14" s="38" t="s">
        <v>672</v>
      </c>
      <c r="B14" s="38" t="s">
        <v>64</v>
      </c>
      <c r="D14" s="38" t="s">
        <v>673</v>
      </c>
      <c r="E14" s="38" t="s">
        <v>79</v>
      </c>
      <c r="G14" s="38" t="s">
        <v>674</v>
      </c>
      <c r="H14" s="38" t="s">
        <v>80</v>
      </c>
      <c r="J14" s="38" t="s">
        <v>675</v>
      </c>
      <c r="K14" s="38" t="s">
        <v>65</v>
      </c>
      <c r="P14" s="19" t="s">
        <v>64</v>
      </c>
      <c r="Q14" s="40" t="n">
        <v>90</v>
      </c>
    </row>
    <row r="15" customFormat="false" ht="15" hidden="false" customHeight="false" outlineLevel="0" collapsed="false">
      <c r="A15" s="38" t="s">
        <v>169</v>
      </c>
      <c r="B15" s="38" t="s">
        <v>64</v>
      </c>
      <c r="D15" s="38" t="s">
        <v>676</v>
      </c>
      <c r="E15" s="38" t="s">
        <v>81</v>
      </c>
      <c r="G15" s="38" t="s">
        <v>677</v>
      </c>
      <c r="H15" s="38" t="s">
        <v>80</v>
      </c>
      <c r="J15" s="38" t="s">
        <v>608</v>
      </c>
      <c r="K15" s="38" t="s">
        <v>65</v>
      </c>
      <c r="P15" s="19" t="s">
        <v>66</v>
      </c>
      <c r="Q15" s="40" t="n">
        <v>110</v>
      </c>
    </row>
    <row r="16" customFormat="false" ht="15" hidden="false" customHeight="false" outlineLevel="0" collapsed="false">
      <c r="A16" s="38" t="s">
        <v>678</v>
      </c>
      <c r="B16" s="38" t="s">
        <v>66</v>
      </c>
      <c r="D16" s="38" t="s">
        <v>405</v>
      </c>
      <c r="E16" s="38" t="s">
        <v>81</v>
      </c>
      <c r="J16" s="38" t="s">
        <v>679</v>
      </c>
      <c r="K16" s="38" t="s">
        <v>67</v>
      </c>
    </row>
    <row r="17" customFormat="false" ht="15" hidden="false" customHeight="false" outlineLevel="0" collapsed="false">
      <c r="A17" s="38" t="s">
        <v>680</v>
      </c>
      <c r="B17" s="38" t="s">
        <v>66</v>
      </c>
      <c r="D17" s="38" t="s">
        <v>681</v>
      </c>
      <c r="E17" s="38" t="s">
        <v>82</v>
      </c>
      <c r="J17" s="38" t="s">
        <v>682</v>
      </c>
      <c r="K17" s="38" t="s">
        <v>67</v>
      </c>
    </row>
    <row r="18" customFormat="false" ht="15" hidden="false" customHeight="false" outlineLevel="0" collapsed="false">
      <c r="A18" s="38" t="s">
        <v>683</v>
      </c>
      <c r="B18" s="38" t="s">
        <v>66</v>
      </c>
      <c r="D18" s="38" t="s">
        <v>684</v>
      </c>
      <c r="E18" s="38" t="s">
        <v>82</v>
      </c>
      <c r="J18" s="38" t="s">
        <v>685</v>
      </c>
      <c r="K18" s="38" t="s">
        <v>67</v>
      </c>
    </row>
    <row r="19" customFormat="false" ht="15" hidden="false" customHeight="false" outlineLevel="0" collapsed="false">
      <c r="D19" s="38" t="s">
        <v>163</v>
      </c>
      <c r="E19" s="38" t="s">
        <v>82</v>
      </c>
      <c r="J19" s="38" t="s">
        <v>686</v>
      </c>
      <c r="K19" s="38" t="s">
        <v>68</v>
      </c>
    </row>
    <row r="20" customFormat="false" ht="15" hidden="false" customHeight="false" outlineLevel="0" collapsed="false">
      <c r="D20" s="38" t="s">
        <v>687</v>
      </c>
      <c r="E20" s="38" t="s">
        <v>83</v>
      </c>
      <c r="J20" s="38" t="s">
        <v>688</v>
      </c>
      <c r="K20" s="38" t="s">
        <v>68</v>
      </c>
    </row>
    <row r="21" customFormat="false" ht="15" hidden="false" customHeight="false" outlineLevel="0" collapsed="false">
      <c r="D21" s="38" t="s">
        <v>689</v>
      </c>
      <c r="E21" s="38" t="s">
        <v>83</v>
      </c>
      <c r="J21" s="38" t="s">
        <v>202</v>
      </c>
      <c r="K21" s="38" t="s">
        <v>68</v>
      </c>
    </row>
    <row r="22" customFormat="false" ht="15" hidden="false" customHeight="false" outlineLevel="0" collapsed="false">
      <c r="D22" s="38" t="s">
        <v>690</v>
      </c>
      <c r="E22" s="38" t="s">
        <v>83</v>
      </c>
    </row>
    <row r="23" customFormat="false" ht="15" hidden="false" customHeight="false" outlineLevel="0" collapsed="false">
      <c r="D23" s="38" t="s">
        <v>691</v>
      </c>
      <c r="E23" s="38" t="s">
        <v>83</v>
      </c>
    </row>
  </sheetData>
  <printOptions headings="false" gridLines="false" gridLinesSet="true" horizontalCentered="true" verticalCentered="false"/>
  <pageMargins left="0.4" right="0.4" top="0.5" bottom="0.5"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2026-10-01T16:59:07Z</dcterms:created>
  <dc:creator>openpyxl</dc:creator>
  <dc:description/>
  <dc:language>en-US</dc:language>
  <cp:lastModifiedBy/>
  <dcterms:modified xsi:type="dcterms:W3CDTF">2026-10-01T12:59:10Z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