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_rels/sheet6.xml.rels" ContentType="application/vnd.openxmlformats-package.relationships+xml"/>
  <Override PartName="/xl/worksheets/_rels/sheet2.xml.rels" ContentType="application/vnd.openxmlformats-package.relationships+xml"/>
  <Override PartName="/xl/worksheets/sheet8.xml" ContentType="application/vnd.openxmlformats-officedocument.spreadsheetml.worksheet+xml"/>
  <Override PartName="/xl/sharedStrings.xml" ContentType="application/vnd.openxmlformats-officedocument.spreadsheetml.sharedStrings+xml"/>
  <Override PartName="/xl/comments2.xml" ContentType="application/vnd.openxmlformats-officedocument.spreadsheetml.comments+xml"/>
  <Override PartName="/xl/drawings/_rels/drawing2.xml.rels" ContentType="application/vnd.openxmlformats-package.relationships+xml"/>
  <Override PartName="/xl/drawings/_rels/drawing1.xml.rels" ContentType="application/vnd.openxmlformats-package.relationships+xml"/>
  <Override PartName="/xl/drawings/drawing1.xml" ContentType="application/vnd.openxmlformats-officedocument.drawing+xml"/>
  <Override PartName="/xl/drawings/vmlDrawing1.vml" ContentType="application/vnd.openxmlformats-officedocument.vmlDrawing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1"/>
  </bookViews>
  <sheets>
    <sheet name="README" sheetId="1" state="visible" r:id="rId3"/>
    <sheet name="Rollout_Dashboard" sheetId="2" state="visible" r:id="rId4"/>
    <sheet name="Device_Tracker" sheetId="3" state="visible" r:id="rId5"/>
    <sheet name="Wave_Plan" sheetId="4" state="visible" r:id="rId6"/>
    <sheet name="Issue_Log" sheetId="5" state="visible" r:id="rId7"/>
    <sheet name="Daily_Log" sheetId="6" state="visible" r:id="rId8"/>
    <sheet name="Comms_Plan" sheetId="7" state="visible" r:id="rId9"/>
    <sheet name="Lists" sheetId="8" state="visible" r:id="rId10"/>
  </sheets>
  <definedNames>
    <definedName function="false" hidden="false" localSheetId="2" name="_xlnm.Print_Area" vbProcedure="false">Device_Tracker!$A$1:$S$101</definedName>
    <definedName function="false" hidden="false" name="AsOf" vbProcedure="false">Rollout_Dashboard!$C$4</definedName>
  </definedNames>
  <calcPr iterateCount="100" refMode="A1" iterate="false" iterateDelta="0.0001" fullCalcOnLoad="1"/>
  <extLst>
    <ext xmlns:loext="http://schemas.libreoffice.org/" uri="{7626C862-2A13-11E5-B345-FEFF819CDC9F}">
      <loext:extCalcPr stringRefSyntax="ExcelA1"/>
    </ext>
  </extLst>
</workbook>
</file>

<file path=xl/comments2.xml><?xml version="1.0" encoding="utf-8"?>
<comments xmlns="http://schemas.openxmlformats.org/spreadsheetml/2006/main" xmlns:xdr="http://schemas.openxmlformats.org/drawingml/2006/spreadsheetDrawing">
  <authors>
    <author>Unknown Author</author>
  </authors>
  <commentList>
    <comment ref="C4" authorId="0">
      <text>
        <r>
          <rPr>
            <sz val="10"/>
            <rFont val="Arial"/>
            <family val="2"/>
          </rPr>
          <t xml:space="preserve">Change this date to re-run every calculation as of that day. Type =TODAY() for live use.</t>
        </r>
      </text>
    </comment>
  </commentList>
</comments>
</file>

<file path=xl/sharedStrings.xml><?xml version="1.0" encoding="utf-8"?>
<sst xmlns="http://schemas.openxmlformats.org/spreadsheetml/2006/main" count="1253" uniqueCount="600">
  <si>
    <t xml:space="preserve">Laptop Refresh Rollout Tracker (IT Project)</t>
  </si>
  <si>
    <t xml:space="preserve">Built by Adam J. Asifo (Claude by Anthropic assisted with formulas and testing) · adamjasifo@gmail.com</t>
  </si>
  <si>
    <t xml:space="preserve">What this is</t>
  </si>
  <si>
    <t xml:space="preserve">The tracker an IT project coordinator runs to replace 96 old Windows 10 laptops with Windows 11 laptops in 3 waves, without losing anyone's files or leaving old laptops lying around. One row per laptop.</t>
  </si>
  <si>
    <t xml:space="preserve">Why build it this way: with 96 people, 'is this person ready?' and 'is this laptop really done?' have to be answered the same way every time, so those rules are built in.</t>
  </si>
  <si>
    <t xml:space="preserve">Start here: you only need these 4 things</t>
  </si>
  <si>
    <t xml:space="preserve">Don't get overwhelmed. Most of this file fills itself in. These are the only places you type or pick something; everything else updates on its own.</t>
  </si>
  <si>
    <t xml:space="preserve">Where</t>
  </si>
  <si>
    <t xml:space="preserve">What you do</t>
  </si>
  <si>
    <t xml:space="preserve">What happens</t>
  </si>
  <si>
    <t xml:space="preserve">Rollout_Dashboard → cell C4 (Status date)</t>
  </si>
  <si>
    <t xml:space="preserve">Type a date.</t>
  </si>
  <si>
    <t xml:space="preserve">Every count, flag and wave gate re-checks as of that day.</t>
  </si>
  <si>
    <t xml:space="preserve">Device_Tracker → column J (Status)</t>
  </si>
  <si>
    <t xml:space="preserve">Pick the laptop's step: Scheduled, Imaged, Delivered, Data Migrated, Signed Off or Blocked.</t>
  </si>
  <si>
    <t xml:space="preserve">Progress, the daily chart and the Dashboard update. Blocked laptops are flagged.</t>
  </si>
  <si>
    <t xml:space="preserve">Device_Tracker → columns L to P</t>
  </si>
  <si>
    <t xml:space="preserve">When a laptop is signed off, type the date (L), then pick Y or N for: BitLocker on, old laptop returned, old laptop wiped, asset record updated.</t>
  </si>
  <si>
    <t xml:space="preserve">A laptop counts as compliant only when all four are Y. If the old laptop isn't back in 3 days, it's flagged 'Chase old laptop'.</t>
  </si>
  <si>
    <t xml:space="preserve">Issue_Log → column H (Status)</t>
  </si>
  <si>
    <t xml:space="preserve">Pick Open or Resolved, and type the Resolved Date.</t>
  </si>
  <si>
    <t xml:space="preserve">An open Sev1 (blocker) issue stops the next wave. Resolving it clears that part of the gate.</t>
  </si>
  <si>
    <t xml:space="preserve">Yellow cells = you type or pick from a list. Cells with a small arrow have a drop-down menu: click the cell, then the arrow, and pick a word. White cells are formulas, so leave them alone.</t>
  </si>
  <si>
    <t xml:space="preserve">What each tab is for</t>
  </si>
  <si>
    <t xml:space="preserve">Rollout_Dashboard</t>
  </si>
  <si>
    <t xml:space="preserve">One page: overall color and why, signed off vs. plan, blocked laptops, open issues, wave gates.</t>
  </si>
  <si>
    <t xml:space="preserve">Device_Tracker</t>
  </si>
  <si>
    <t xml:space="preserve">One row per laptop: who, which wave, readiness (backup + MFA), status, security checks and flags.</t>
  </si>
  <si>
    <t xml:space="preserve">Wave_Plan</t>
  </si>
  <si>
    <t xml:space="preserve">GO or NO-GO for each wave, with the reason written in plain English.</t>
  </si>
  <si>
    <t xml:space="preserve">Issue_Log</t>
  </si>
  <si>
    <t xml:space="preserve">Problems found during the rollout, with severity, owner and a target date.</t>
  </si>
  <si>
    <t xml:space="preserve">Daily_Log</t>
  </si>
  <si>
    <t xml:space="preserve">Laptops planned vs. signed off each day, with a chart, so a slip shows up the same day.</t>
  </si>
  <si>
    <t xml:space="preserve">Comms_Plan</t>
  </si>
  <si>
    <t xml:space="preserve">When each user email goes out and who sends it.</t>
  </si>
  <si>
    <t xml:space="preserve">Lists</t>
  </si>
  <si>
    <t xml:space="preserve">The choices in every drop-down.</t>
  </si>
  <si>
    <t xml:space="preserve">Try it (1 minute)</t>
  </si>
  <si>
    <t xml:space="preserve">1. Go to Issue_Log. For ISS-03, change Status (column H) to Resolved and type 10/30/2026 in Resolved Date (column I).</t>
  </si>
  <si>
    <t xml:space="preserve">2. On the Dashboard, open Sev1 issues drop to 0.</t>
  </si>
  <si>
    <t xml:space="preserve">3. On Wave_Plan, Wave 3's reason no longer mentions a Sev1 issue. It's still NO-GO because Wave 2 is only 35% done and only 41% of Wave 3's users are ready.</t>
  </si>
  <si>
    <t xml:space="preserve">To undo, press Ctrl+Z (Cmd+Z on a Mac).</t>
  </si>
  <si>
    <t xml:space="preserve">Good to know</t>
  </si>
  <si>
    <t xml:space="preserve">• Blank on purpose: columns L to P stay empty until a laptop is signed off, Resolved Date stays empty while an issue is open, and Blocker / Note is only filled in when there's a problem.</t>
  </si>
  <si>
    <t xml:space="preserve">• Ready = backup confirmed AND MFA (multi-factor sign-in) set up. Nobody gets a new laptop without both.</t>
  </si>
  <si>
    <t xml:space="preserve">• To add a laptop or an issue, type on the next empty row. The formulas are already there.</t>
  </si>
  <si>
    <t xml:space="preserve">• Works in Excel 2010 or newer (Windows or Mac), Excel online and Google Sheets. Formulas only, no macros, so no security warnings.</t>
  </si>
  <si>
    <t xml:space="preserve">• All companies, people, dates and dollar amounts are fictional sample data.</t>
  </si>
  <si>
    <t xml:space="preserve">Laptop Refresh Rollout — Dashboard</t>
  </si>
  <si>
    <t xml:space="preserve">Sample IT project with fictional data: 96 aging Windows 10 laptops replaced with Windows 11 laptops in 3 waves. Everything here is calculated.</t>
  </si>
  <si>
    <t xml:space="preserve">Status date</t>
  </si>
  <si>
    <t xml:space="preserve">OVERALL HEALTH</t>
  </si>
  <si>
    <t xml:space="preserve">Laptops signed off</t>
  </si>
  <si>
    <t xml:space="preserve">Planned by status date</t>
  </si>
  <si>
    <t xml:space="preserve">% complete</t>
  </si>
  <si>
    <t xml:space="preserve">Ahead / (behind) plan</t>
  </si>
  <si>
    <t xml:space="preserve">Red = more than 10 laptops behind plan, or a Sev1 issue open 4+ days. Amber = behind plan at all, any Sev1 open, or any laptop blocked. Otherwise Green.</t>
  </si>
  <si>
    <t xml:space="preserve">Blocked laptops</t>
  </si>
  <si>
    <t xml:space="preserve">Open issues (Sev1 / all)</t>
  </si>
  <si>
    <t xml:space="preserve">Old laptops not returned</t>
  </si>
  <si>
    <t xml:space="preserve">Signed-off laptops compliant</t>
  </si>
  <si>
    <t xml:space="preserve">Why this color?</t>
  </si>
  <si>
    <t xml:space="preserve">Laptops behind plan</t>
  </si>
  <si>
    <t xml:space="preserve">Sev1 open 4+ days</t>
  </si>
  <si>
    <t xml:space="preserve">Sev1 open (any age)</t>
  </si>
  <si>
    <t xml:space="preserve">Laptops blocked</t>
  </si>
  <si>
    <t xml:space="preserve">Waves</t>
  </si>
  <si>
    <t xml:space="preserve">Wave</t>
  </si>
  <si>
    <t xml:space="preserve">Who</t>
  </si>
  <si>
    <t xml:space="preserve">Start</t>
  </si>
  <si>
    <t xml:space="preserve">Laptops</t>
  </si>
  <si>
    <t xml:space="preserve">Signed Off</t>
  </si>
  <si>
    <t xml:space="preserve">% Done</t>
  </si>
  <si>
    <t xml:space="preserve">Users Ready</t>
  </si>
  <si>
    <t xml:space="preserve">Gate</t>
  </si>
  <si>
    <t xml:space="preserve">Why</t>
  </si>
  <si>
    <t xml:space="preserve">Why laptops aren't done yet</t>
  </si>
  <si>
    <t xml:space="preserve">Open issues</t>
  </si>
  <si>
    <t xml:space="preserve">Flag</t>
  </si>
  <si>
    <t xml:space="preserve">ID</t>
  </si>
  <si>
    <t xml:space="preserve">Severity</t>
  </si>
  <si>
    <t xml:space="preserve">Description</t>
  </si>
  <si>
    <t xml:space="preserve">Days Open</t>
  </si>
  <si>
    <t xml:space="preserve">Blocked</t>
  </si>
  <si>
    <t xml:space="preserve">Overdue</t>
  </si>
  <si>
    <t xml:space="preserve">Chase old laptop</t>
  </si>
  <si>
    <t xml:space="preserve">Device Tracker — One Row per Laptop</t>
  </si>
  <si>
    <t xml:space="preserve">Update Status as each swap moves along. Flags, readiness and compliance are automatic. Employee IDs only; no names.</t>
  </si>
  <si>
    <t xml:space="preserve">Yellow cells = you type or pick from a list here.  White cells fill themselves in (don't type over them).</t>
  </si>
  <si>
    <t xml:space="preserve">New Asset Tag</t>
  </si>
  <si>
    <t xml:space="preserve">Serial #</t>
  </si>
  <si>
    <t xml:space="preserve">Employee ID</t>
  </si>
  <si>
    <t xml:space="preserve">Department</t>
  </si>
  <si>
    <t xml:space="preserve">Old Asset Tag</t>
  </si>
  <si>
    <t xml:space="preserve">Scheduled Date</t>
  </si>
  <si>
    <t xml:space="preserve">Backup Confirmed?</t>
  </si>
  <si>
    <t xml:space="preserve">MFA Enrolled?</t>
  </si>
  <si>
    <t xml:space="preserve">Status</t>
  </si>
  <si>
    <t xml:space="preserve">Blocker / Note</t>
  </si>
  <si>
    <t xml:space="preserve">Signed-Off Date</t>
  </si>
  <si>
    <t xml:space="preserve">BitLocker On?</t>
  </si>
  <si>
    <t xml:space="preserve">Old Laptop Returned?</t>
  </si>
  <si>
    <t xml:space="preserve">Old Laptop Wiped?</t>
  </si>
  <si>
    <t xml:space="preserve">Asset Record Updated?</t>
  </si>
  <si>
    <t xml:space="preserve">User Ready?</t>
  </si>
  <si>
    <t xml:space="preserve">Compliant?</t>
  </si>
  <si>
    <t xml:space="preserve">NB-26-001</t>
  </si>
  <si>
    <t xml:space="preserve">5CG4960229</t>
  </si>
  <si>
    <t xml:space="preserve">E1100</t>
  </si>
  <si>
    <t xml:space="preserve">Finance</t>
  </si>
  <si>
    <t xml:space="preserve">Wave 1</t>
  </si>
  <si>
    <t xml:space="preserve">LT-19-410</t>
  </si>
  <si>
    <t xml:space="preserve">Y</t>
  </si>
  <si>
    <t xml:space="preserve">NB-26-002</t>
  </si>
  <si>
    <t xml:space="preserve">5CG2730838</t>
  </si>
  <si>
    <t xml:space="preserve">E1103</t>
  </si>
  <si>
    <t xml:space="preserve">LT-19-838</t>
  </si>
  <si>
    <t xml:space="preserve">N</t>
  </si>
  <si>
    <t xml:space="preserve">NB-26-003</t>
  </si>
  <si>
    <t xml:space="preserve">5CG7644754</t>
  </si>
  <si>
    <t xml:space="preserve">E1106</t>
  </si>
  <si>
    <t xml:space="preserve">LT-19-590</t>
  </si>
  <si>
    <t xml:space="preserve">NB-26-004</t>
  </si>
  <si>
    <t xml:space="preserve">5CG3600003</t>
  </si>
  <si>
    <t xml:space="preserve">E1109</t>
  </si>
  <si>
    <t xml:space="preserve">LT-19-192</t>
  </si>
  <si>
    <t xml:space="preserve">NB-26-005</t>
  </si>
  <si>
    <t xml:space="preserve">5CG2115938</t>
  </si>
  <si>
    <t xml:space="preserve">E1112</t>
  </si>
  <si>
    <t xml:space="preserve">LT-19-120</t>
  </si>
  <si>
    <t xml:space="preserve">NB-26-006</t>
  </si>
  <si>
    <t xml:space="preserve">5CG7737579</t>
  </si>
  <si>
    <t xml:space="preserve">E1115</t>
  </si>
  <si>
    <t xml:space="preserve">LT-19-662</t>
  </si>
  <si>
    <t xml:space="preserve">NB-26-007</t>
  </si>
  <si>
    <t xml:space="preserve">5CG5854919</t>
  </si>
  <si>
    <t xml:space="preserve">E1118</t>
  </si>
  <si>
    <t xml:space="preserve">LT-19-883</t>
  </si>
  <si>
    <t xml:space="preserve">NB-26-008</t>
  </si>
  <si>
    <t xml:space="preserve">5CG1987289</t>
  </si>
  <si>
    <t xml:space="preserve">E1121</t>
  </si>
  <si>
    <t xml:space="preserve">HR</t>
  </si>
  <si>
    <t xml:space="preserve">LT-19-327</t>
  </si>
  <si>
    <t xml:space="preserve">NB-26-009</t>
  </si>
  <si>
    <t xml:space="preserve">5CG9729844</t>
  </si>
  <si>
    <t xml:space="preserve">E1124</t>
  </si>
  <si>
    <t xml:space="preserve">LT-19-649</t>
  </si>
  <si>
    <t xml:space="preserve">NB-26-010</t>
  </si>
  <si>
    <t xml:space="preserve">5CG7043906</t>
  </si>
  <si>
    <t xml:space="preserve">E1127</t>
  </si>
  <si>
    <t xml:space="preserve">LT-19-383</t>
  </si>
  <si>
    <t xml:space="preserve">NB-26-011</t>
  </si>
  <si>
    <t xml:space="preserve">5CG3896830</t>
  </si>
  <si>
    <t xml:space="preserve">E1130</t>
  </si>
  <si>
    <t xml:space="preserve">LT-19-208</t>
  </si>
  <si>
    <t xml:space="preserve">NB-26-012</t>
  </si>
  <si>
    <t xml:space="preserve">5CG5390925</t>
  </si>
  <si>
    <t xml:space="preserve">E1133</t>
  </si>
  <si>
    <t xml:space="preserve">LT-19-319</t>
  </si>
  <si>
    <t xml:space="preserve">NB-26-013</t>
  </si>
  <si>
    <t xml:space="preserve">5CG1430162</t>
  </si>
  <si>
    <t xml:space="preserve">E1136</t>
  </si>
  <si>
    <t xml:space="preserve">Operations</t>
  </si>
  <si>
    <t xml:space="preserve">Wave 2</t>
  </si>
  <si>
    <t xml:space="preserve">LT-19-756</t>
  </si>
  <si>
    <t xml:space="preserve">NB-26-014</t>
  </si>
  <si>
    <t xml:space="preserve">5CG5366340</t>
  </si>
  <si>
    <t xml:space="preserve">E1139</t>
  </si>
  <si>
    <t xml:space="preserve">LT-19-378</t>
  </si>
  <si>
    <t xml:space="preserve">NB-26-015</t>
  </si>
  <si>
    <t xml:space="preserve">5CG4245311</t>
  </si>
  <si>
    <t xml:space="preserve">E1142</t>
  </si>
  <si>
    <t xml:space="preserve">LT-19-268</t>
  </si>
  <si>
    <t xml:space="preserve">NB-26-016</t>
  </si>
  <si>
    <t xml:space="preserve">5CG6198419</t>
  </si>
  <si>
    <t xml:space="preserve">E1145</t>
  </si>
  <si>
    <t xml:space="preserve">LT-19-396</t>
  </si>
  <si>
    <t xml:space="preserve">NB-26-017</t>
  </si>
  <si>
    <t xml:space="preserve">5CG7247719</t>
  </si>
  <si>
    <t xml:space="preserve">E1148</t>
  </si>
  <si>
    <t xml:space="preserve">LT-19-188</t>
  </si>
  <si>
    <t xml:space="preserve">NB-26-018</t>
  </si>
  <si>
    <t xml:space="preserve">5CG6660674</t>
  </si>
  <si>
    <t xml:space="preserve">E1151</t>
  </si>
  <si>
    <t xml:space="preserve">LT-19-787</t>
  </si>
  <si>
    <t xml:space="preserve">Dispatch app license won't activate (ISS-03); user kept on old laptop</t>
  </si>
  <si>
    <t xml:space="preserve">NB-26-019</t>
  </si>
  <si>
    <t xml:space="preserve">5CG7508416</t>
  </si>
  <si>
    <t xml:space="preserve">E1154</t>
  </si>
  <si>
    <t xml:space="preserve">LT-19-618</t>
  </si>
  <si>
    <t xml:space="preserve">NB-26-020</t>
  </si>
  <si>
    <t xml:space="preserve">5CG5175405</t>
  </si>
  <si>
    <t xml:space="preserve">E1157</t>
  </si>
  <si>
    <t xml:space="preserve">LT-19-282</t>
  </si>
  <si>
    <t xml:space="preserve">NB-26-021</t>
  </si>
  <si>
    <t xml:space="preserve">5CG5149378</t>
  </si>
  <si>
    <t xml:space="preserve">E1160</t>
  </si>
  <si>
    <t xml:space="preserve">LT-19-584</t>
  </si>
  <si>
    <t xml:space="preserve">NB-26-022</t>
  </si>
  <si>
    <t xml:space="preserve">5CG5697580</t>
  </si>
  <si>
    <t xml:space="preserve">E1163</t>
  </si>
  <si>
    <t xml:space="preserve">LT-19-191</t>
  </si>
  <si>
    <t xml:space="preserve">NB-26-023</t>
  </si>
  <si>
    <t xml:space="preserve">5CG6037287</t>
  </si>
  <si>
    <t xml:space="preserve">E1166</t>
  </si>
  <si>
    <t xml:space="preserve">LT-19-107</t>
  </si>
  <si>
    <t xml:space="preserve">New laptop arrived with dead screen; replacement ordered (ISS-04)</t>
  </si>
  <si>
    <t xml:space="preserve">NB-26-024</t>
  </si>
  <si>
    <t xml:space="preserve">5CG5897968</t>
  </si>
  <si>
    <t xml:space="preserve">E1169</t>
  </si>
  <si>
    <t xml:space="preserve">LT-19-686</t>
  </si>
  <si>
    <t xml:space="preserve">NB-26-025</t>
  </si>
  <si>
    <t xml:space="preserve">5CG6230501</t>
  </si>
  <si>
    <t xml:space="preserve">E1172</t>
  </si>
  <si>
    <t xml:space="preserve">NB-26-026</t>
  </si>
  <si>
    <t xml:space="preserve">5CG9529073</t>
  </si>
  <si>
    <t xml:space="preserve">E1175</t>
  </si>
  <si>
    <t xml:space="preserve">LT-19-299</t>
  </si>
  <si>
    <t xml:space="preserve">NB-26-027</t>
  </si>
  <si>
    <t xml:space="preserve">5CG7944862</t>
  </si>
  <si>
    <t xml:space="preserve">E1178</t>
  </si>
  <si>
    <t xml:space="preserve">LT-19-533</t>
  </si>
  <si>
    <t xml:space="preserve">NB-26-028</t>
  </si>
  <si>
    <t xml:space="preserve">5CG5835253</t>
  </si>
  <si>
    <t xml:space="preserve">E1181</t>
  </si>
  <si>
    <t xml:space="preserve">LT-19-541</t>
  </si>
  <si>
    <t xml:space="preserve">NB-26-029</t>
  </si>
  <si>
    <t xml:space="preserve">5CG8572772</t>
  </si>
  <si>
    <t xml:space="preserve">E1184</t>
  </si>
  <si>
    <t xml:space="preserve">LT-19-265</t>
  </si>
  <si>
    <t xml:space="preserve">NB-26-030</t>
  </si>
  <si>
    <t xml:space="preserve">5CG4912869</t>
  </si>
  <si>
    <t xml:space="preserve">E1187</t>
  </si>
  <si>
    <t xml:space="preserve">LT-19-412</t>
  </si>
  <si>
    <t xml:space="preserve">NB-26-031</t>
  </si>
  <si>
    <t xml:space="preserve">5CG5356290</t>
  </si>
  <si>
    <t xml:space="preserve">E1190</t>
  </si>
  <si>
    <t xml:space="preserve">LT-19-144</t>
  </si>
  <si>
    <t xml:space="preserve">Data Migrated</t>
  </si>
  <si>
    <t xml:space="preserve">Waiting on user sign-off</t>
  </si>
  <si>
    <t xml:space="preserve">NB-26-032</t>
  </si>
  <si>
    <t xml:space="preserve">5CG2360220</t>
  </si>
  <si>
    <t xml:space="preserve">E1193</t>
  </si>
  <si>
    <t xml:space="preserve">LT-19-147</t>
  </si>
  <si>
    <t xml:space="preserve">Delivered</t>
  </si>
  <si>
    <t xml:space="preserve">OneDrive sync in progress</t>
  </si>
  <si>
    <t xml:space="preserve">NB-26-033</t>
  </si>
  <si>
    <t xml:space="preserve">5CG8762310</t>
  </si>
  <si>
    <t xml:space="preserve">E1196</t>
  </si>
  <si>
    <t xml:space="preserve">LT-19-741</t>
  </si>
  <si>
    <t xml:space="preserve">Imaged</t>
  </si>
  <si>
    <t xml:space="preserve">NB-26-034</t>
  </si>
  <si>
    <t xml:space="preserve">5CG5704888</t>
  </si>
  <si>
    <t xml:space="preserve">E1199</t>
  </si>
  <si>
    <t xml:space="preserve">LT-19-631</t>
  </si>
  <si>
    <t xml:space="preserve">NB-26-035</t>
  </si>
  <si>
    <t xml:space="preserve">5CG9969465</t>
  </si>
  <si>
    <t xml:space="preserve">E1202</t>
  </si>
  <si>
    <t xml:space="preserve">LT-19-763</t>
  </si>
  <si>
    <t xml:space="preserve">NB-26-036</t>
  </si>
  <si>
    <t xml:space="preserve">5CG8906096</t>
  </si>
  <si>
    <t xml:space="preserve">E1205</t>
  </si>
  <si>
    <t xml:space="preserve">LT-19-817</t>
  </si>
  <si>
    <t xml:space="preserve">NB-26-037</t>
  </si>
  <si>
    <t xml:space="preserve">5CG6751955</t>
  </si>
  <si>
    <t xml:space="preserve">E1208</t>
  </si>
  <si>
    <t xml:space="preserve">LT-19-248</t>
  </si>
  <si>
    <t xml:space="preserve">NB-26-038</t>
  </si>
  <si>
    <t xml:space="preserve">5CG4281178</t>
  </si>
  <si>
    <t xml:space="preserve">E1211</t>
  </si>
  <si>
    <t xml:space="preserve">LT-19-168</t>
  </si>
  <si>
    <t xml:space="preserve">NB-26-039</t>
  </si>
  <si>
    <t xml:space="preserve">5CG7925545</t>
  </si>
  <si>
    <t xml:space="preserve">E1214</t>
  </si>
  <si>
    <t xml:space="preserve">LT-19-307</t>
  </si>
  <si>
    <t xml:space="preserve">NB-26-040</t>
  </si>
  <si>
    <t xml:space="preserve">5CG8401301</t>
  </si>
  <si>
    <t xml:space="preserve">E1217</t>
  </si>
  <si>
    <t xml:space="preserve">LT-19-382</t>
  </si>
  <si>
    <t xml:space="preserve">NB-26-041</t>
  </si>
  <si>
    <t xml:space="preserve">5CG4082035</t>
  </si>
  <si>
    <t xml:space="preserve">E1220</t>
  </si>
  <si>
    <t xml:space="preserve">LT-19-464</t>
  </si>
  <si>
    <t xml:space="preserve">Scheduled</t>
  </si>
  <si>
    <t xml:space="preserve">NB-26-042</t>
  </si>
  <si>
    <t xml:space="preserve">5CG8313596</t>
  </si>
  <si>
    <t xml:space="preserve">E1223</t>
  </si>
  <si>
    <t xml:space="preserve">LT-19-864</t>
  </si>
  <si>
    <t xml:space="preserve">NB-26-043</t>
  </si>
  <si>
    <t xml:space="preserve">5CG6379931</t>
  </si>
  <si>
    <t xml:space="preserve">E1226</t>
  </si>
  <si>
    <t xml:space="preserve">LT-19-749</t>
  </si>
  <si>
    <t xml:space="preserve">NB-26-044</t>
  </si>
  <si>
    <t xml:space="preserve">5CG4333837</t>
  </si>
  <si>
    <t xml:space="preserve">E1229</t>
  </si>
  <si>
    <t xml:space="preserve">LT-19-431</t>
  </si>
  <si>
    <t xml:space="preserve">NB-26-045</t>
  </si>
  <si>
    <t xml:space="preserve">5CG2694153</t>
  </si>
  <si>
    <t xml:space="preserve">E1232</t>
  </si>
  <si>
    <t xml:space="preserve">LT-19-163</t>
  </si>
  <si>
    <t xml:space="preserve">NB-26-046</t>
  </si>
  <si>
    <t xml:space="preserve">5CG4839792</t>
  </si>
  <si>
    <t xml:space="preserve">E1235</t>
  </si>
  <si>
    <t xml:space="preserve">LT-19-384</t>
  </si>
  <si>
    <t xml:space="preserve">NB-26-047</t>
  </si>
  <si>
    <t xml:space="preserve">5CG4983199</t>
  </si>
  <si>
    <t xml:space="preserve">E1238</t>
  </si>
  <si>
    <t xml:space="preserve">LT-19-225</t>
  </si>
  <si>
    <t xml:space="preserve">NB-26-048</t>
  </si>
  <si>
    <t xml:space="preserve">5CG6554382</t>
  </si>
  <si>
    <t xml:space="preserve">E1241</t>
  </si>
  <si>
    <t xml:space="preserve">LT-19-281</t>
  </si>
  <si>
    <t xml:space="preserve">NB-26-049</t>
  </si>
  <si>
    <t xml:space="preserve">5CG5880899</t>
  </si>
  <si>
    <t xml:space="preserve">E1244</t>
  </si>
  <si>
    <t xml:space="preserve">LT-19-570</t>
  </si>
  <si>
    <t xml:space="preserve">NB-26-050</t>
  </si>
  <si>
    <t xml:space="preserve">5CG1430773</t>
  </si>
  <si>
    <t xml:space="preserve">E1247</t>
  </si>
  <si>
    <t xml:space="preserve">LT-19-143</t>
  </si>
  <si>
    <t xml:space="preserve">NB-26-051</t>
  </si>
  <si>
    <t xml:space="preserve">5CG6990876</t>
  </si>
  <si>
    <t xml:space="preserve">E1250</t>
  </si>
  <si>
    <t xml:space="preserve">LT-19-814</t>
  </si>
  <si>
    <t xml:space="preserve">NB-26-052</t>
  </si>
  <si>
    <t xml:space="preserve">5CG2385971</t>
  </si>
  <si>
    <t xml:space="preserve">E1253</t>
  </si>
  <si>
    <t xml:space="preserve">LT-19-392</t>
  </si>
  <si>
    <t xml:space="preserve">NB-26-053</t>
  </si>
  <si>
    <t xml:space="preserve">5CG6488199</t>
  </si>
  <si>
    <t xml:space="preserve">E1256</t>
  </si>
  <si>
    <t xml:space="preserve">Sales</t>
  </si>
  <si>
    <t xml:space="preserve">Wave 3</t>
  </si>
  <si>
    <t xml:space="preserve">LT-19-118</t>
  </si>
  <si>
    <t xml:space="preserve">NB-26-054</t>
  </si>
  <si>
    <t xml:space="preserve">5CG6415857</t>
  </si>
  <si>
    <t xml:space="preserve">E1259</t>
  </si>
  <si>
    <t xml:space="preserve">LT-19-395</t>
  </si>
  <si>
    <t xml:space="preserve">NB-26-055</t>
  </si>
  <si>
    <t xml:space="preserve">5CG6396829</t>
  </si>
  <si>
    <t xml:space="preserve">E1262</t>
  </si>
  <si>
    <t xml:space="preserve">LT-19-256</t>
  </si>
  <si>
    <t xml:space="preserve">NB-26-056</t>
  </si>
  <si>
    <t xml:space="preserve">5CG7885833</t>
  </si>
  <si>
    <t xml:space="preserve">E1265</t>
  </si>
  <si>
    <t xml:space="preserve">LT-19-735</t>
  </si>
  <si>
    <t xml:space="preserve">NB-26-057</t>
  </si>
  <si>
    <t xml:space="preserve">5CG2304534</t>
  </si>
  <si>
    <t xml:space="preserve">E1268</t>
  </si>
  <si>
    <t xml:space="preserve">LT-19-400</t>
  </si>
  <si>
    <t xml:space="preserve">NB-26-058</t>
  </si>
  <si>
    <t xml:space="preserve">5CG4211414</t>
  </si>
  <si>
    <t xml:space="preserve">E1271</t>
  </si>
  <si>
    <t xml:space="preserve">LT-19-554</t>
  </si>
  <si>
    <t xml:space="preserve">NB-26-059</t>
  </si>
  <si>
    <t xml:space="preserve">5CG5898868</t>
  </si>
  <si>
    <t xml:space="preserve">E1274</t>
  </si>
  <si>
    <t xml:space="preserve">LT-19-239</t>
  </si>
  <si>
    <t xml:space="preserve">NB-26-060</t>
  </si>
  <si>
    <t xml:space="preserve">5CG5195098</t>
  </si>
  <si>
    <t xml:space="preserve">E1277</t>
  </si>
  <si>
    <t xml:space="preserve">LT-19-490</t>
  </si>
  <si>
    <t xml:space="preserve">NB-26-061</t>
  </si>
  <si>
    <t xml:space="preserve">5CG3665977</t>
  </si>
  <si>
    <t xml:space="preserve">E1280</t>
  </si>
  <si>
    <t xml:space="preserve">LT-19-439</t>
  </si>
  <si>
    <t xml:space="preserve">NB-26-062</t>
  </si>
  <si>
    <t xml:space="preserve">5CG1157646</t>
  </si>
  <si>
    <t xml:space="preserve">E1283</t>
  </si>
  <si>
    <t xml:space="preserve">LT-19-472</t>
  </si>
  <si>
    <t xml:space="preserve">NB-26-063</t>
  </si>
  <si>
    <t xml:space="preserve">5CG1751572</t>
  </si>
  <si>
    <t xml:space="preserve">E1286</t>
  </si>
  <si>
    <t xml:space="preserve">LT-19-565</t>
  </si>
  <si>
    <t xml:space="preserve">NB-26-064</t>
  </si>
  <si>
    <t xml:space="preserve">5CG3844862</t>
  </si>
  <si>
    <t xml:space="preserve">E1289</t>
  </si>
  <si>
    <t xml:space="preserve">LT-19-473</t>
  </si>
  <si>
    <t xml:space="preserve">NB-26-065</t>
  </si>
  <si>
    <t xml:space="preserve">5CG7085503</t>
  </si>
  <si>
    <t xml:space="preserve">E1292</t>
  </si>
  <si>
    <t xml:space="preserve">LT-19-397</t>
  </si>
  <si>
    <t xml:space="preserve">NB-26-066</t>
  </si>
  <si>
    <t xml:space="preserve">5CG2629104</t>
  </si>
  <si>
    <t xml:space="preserve">E1295</t>
  </si>
  <si>
    <t xml:space="preserve">LT-19-549</t>
  </si>
  <si>
    <t xml:space="preserve">NB-26-067</t>
  </si>
  <si>
    <t xml:space="preserve">5CG4476855</t>
  </si>
  <si>
    <t xml:space="preserve">E1298</t>
  </si>
  <si>
    <t xml:space="preserve">LT-19-534</t>
  </si>
  <si>
    <t xml:space="preserve">NB-26-068</t>
  </si>
  <si>
    <t xml:space="preserve">5CG4488265</t>
  </si>
  <si>
    <t xml:space="preserve">E1301</t>
  </si>
  <si>
    <t xml:space="preserve">LT-19-216</t>
  </si>
  <si>
    <t xml:space="preserve">NB-26-069</t>
  </si>
  <si>
    <t xml:space="preserve">5CG1995552</t>
  </si>
  <si>
    <t xml:space="preserve">E1304</t>
  </si>
  <si>
    <t xml:space="preserve">NB-26-070</t>
  </si>
  <si>
    <t xml:space="preserve">5CG1927287</t>
  </si>
  <si>
    <t xml:space="preserve">E1307</t>
  </si>
  <si>
    <t xml:space="preserve">LT-19-854</t>
  </si>
  <si>
    <t xml:space="preserve">NB-26-071</t>
  </si>
  <si>
    <t xml:space="preserve">5CG3829817</t>
  </si>
  <si>
    <t xml:space="preserve">E1310</t>
  </si>
  <si>
    <t xml:space="preserve">LT-19-709</t>
  </si>
  <si>
    <t xml:space="preserve">NB-26-072</t>
  </si>
  <si>
    <t xml:space="preserve">5CG3510551</t>
  </si>
  <si>
    <t xml:space="preserve">E1313</t>
  </si>
  <si>
    <t xml:space="preserve">LT-19-721</t>
  </si>
  <si>
    <t xml:space="preserve">NB-26-073</t>
  </si>
  <si>
    <t xml:space="preserve">5CG1686060</t>
  </si>
  <si>
    <t xml:space="preserve">E1316</t>
  </si>
  <si>
    <t xml:space="preserve">LT-19-659</t>
  </si>
  <si>
    <t xml:space="preserve">NB-26-074</t>
  </si>
  <si>
    <t xml:space="preserve">5CG9232036</t>
  </si>
  <si>
    <t xml:space="preserve">E1319</t>
  </si>
  <si>
    <t xml:space="preserve">LT-19-696</t>
  </si>
  <si>
    <t xml:space="preserve">NB-26-075</t>
  </si>
  <si>
    <t xml:space="preserve">5CG5178510</t>
  </si>
  <si>
    <t xml:space="preserve">E1322</t>
  </si>
  <si>
    <t xml:space="preserve">LT-19-429</t>
  </si>
  <si>
    <t xml:space="preserve">NB-26-076</t>
  </si>
  <si>
    <t xml:space="preserve">5CG1596831</t>
  </si>
  <si>
    <t xml:space="preserve">E1325</t>
  </si>
  <si>
    <t xml:space="preserve">NB-26-077</t>
  </si>
  <si>
    <t xml:space="preserve">5CG9879200</t>
  </si>
  <si>
    <t xml:space="preserve">E1328</t>
  </si>
  <si>
    <t xml:space="preserve">LT-19-399</t>
  </si>
  <si>
    <t xml:space="preserve">NB-26-078</t>
  </si>
  <si>
    <t xml:space="preserve">5CG7867270</t>
  </si>
  <si>
    <t xml:space="preserve">E1331</t>
  </si>
  <si>
    <t xml:space="preserve">LT-19-767</t>
  </si>
  <si>
    <t xml:space="preserve">NB-26-079</t>
  </si>
  <si>
    <t xml:space="preserve">5CG4359829</t>
  </si>
  <si>
    <t xml:space="preserve">E1334</t>
  </si>
  <si>
    <t xml:space="preserve">Client Services</t>
  </si>
  <si>
    <t xml:space="preserve">LT-19-589</t>
  </si>
  <si>
    <t xml:space="preserve">NB-26-080</t>
  </si>
  <si>
    <t xml:space="preserve">5CG4385184</t>
  </si>
  <si>
    <t xml:space="preserve">E1337</t>
  </si>
  <si>
    <t xml:space="preserve">LT-19-347</t>
  </si>
  <si>
    <t xml:space="preserve">NB-26-081</t>
  </si>
  <si>
    <t xml:space="preserve">5CG8362080</t>
  </si>
  <si>
    <t xml:space="preserve">E1340</t>
  </si>
  <si>
    <t xml:space="preserve">LT-19-520</t>
  </si>
  <si>
    <t xml:space="preserve">NB-26-082</t>
  </si>
  <si>
    <t xml:space="preserve">5CG9253361</t>
  </si>
  <si>
    <t xml:space="preserve">E1343</t>
  </si>
  <si>
    <t xml:space="preserve">LT-19-137</t>
  </si>
  <si>
    <t xml:space="preserve">NB-26-083</t>
  </si>
  <si>
    <t xml:space="preserve">5CG4675242</t>
  </si>
  <si>
    <t xml:space="preserve">E1346</t>
  </si>
  <si>
    <t xml:space="preserve">LT-19-531</t>
  </si>
  <si>
    <t xml:space="preserve">NB-26-084</t>
  </si>
  <si>
    <t xml:space="preserve">5CG8440730</t>
  </si>
  <si>
    <t xml:space="preserve">E1349</t>
  </si>
  <si>
    <t xml:space="preserve">LT-19-354</t>
  </si>
  <si>
    <t xml:space="preserve">NB-26-085</t>
  </si>
  <si>
    <t xml:space="preserve">5CG8177912</t>
  </si>
  <si>
    <t xml:space="preserve">E1352</t>
  </si>
  <si>
    <t xml:space="preserve">LT-19-320</t>
  </si>
  <si>
    <t xml:space="preserve">NB-26-086</t>
  </si>
  <si>
    <t xml:space="preserve">5CG9364779</t>
  </si>
  <si>
    <t xml:space="preserve">E1355</t>
  </si>
  <si>
    <t xml:space="preserve">LT-19-292</t>
  </si>
  <si>
    <t xml:space="preserve">NB-26-087</t>
  </si>
  <si>
    <t xml:space="preserve">5CG1531004</t>
  </si>
  <si>
    <t xml:space="preserve">E1358</t>
  </si>
  <si>
    <t xml:space="preserve">NB-26-088</t>
  </si>
  <si>
    <t xml:space="preserve">5CG5268017</t>
  </si>
  <si>
    <t xml:space="preserve">E1361</t>
  </si>
  <si>
    <t xml:space="preserve">LT-19-359</t>
  </si>
  <si>
    <t xml:space="preserve">NB-26-089</t>
  </si>
  <si>
    <t xml:space="preserve">5CG5066614</t>
  </si>
  <si>
    <t xml:space="preserve">E1364</t>
  </si>
  <si>
    <t xml:space="preserve">LT-19-638</t>
  </si>
  <si>
    <t xml:space="preserve">NB-26-090</t>
  </si>
  <si>
    <t xml:space="preserve">5CG4490759</t>
  </si>
  <si>
    <t xml:space="preserve">E1367</t>
  </si>
  <si>
    <t xml:space="preserve">LT-19-890</t>
  </si>
  <si>
    <t xml:space="preserve">NB-26-091</t>
  </si>
  <si>
    <t xml:space="preserve">5CG4883366</t>
  </si>
  <si>
    <t xml:space="preserve">E1370</t>
  </si>
  <si>
    <t xml:space="preserve">LT-19-527</t>
  </si>
  <si>
    <t xml:space="preserve">NB-26-092</t>
  </si>
  <si>
    <t xml:space="preserve">5CG5390383</t>
  </si>
  <si>
    <t xml:space="preserve">E1373</t>
  </si>
  <si>
    <t xml:space="preserve">LT-19-245</t>
  </si>
  <si>
    <t xml:space="preserve">NB-26-093</t>
  </si>
  <si>
    <t xml:space="preserve">5CG6452831</t>
  </si>
  <si>
    <t xml:space="preserve">E1376</t>
  </si>
  <si>
    <t xml:space="preserve">LT-19-152</t>
  </si>
  <si>
    <t xml:space="preserve">NB-26-094</t>
  </si>
  <si>
    <t xml:space="preserve">5CG6276714</t>
  </si>
  <si>
    <t xml:space="preserve">E1379</t>
  </si>
  <si>
    <t xml:space="preserve">LT-19-678</t>
  </si>
  <si>
    <t xml:space="preserve">NB-26-095</t>
  </si>
  <si>
    <t xml:space="preserve">5CG2960518</t>
  </si>
  <si>
    <t xml:space="preserve">E1382</t>
  </si>
  <si>
    <t xml:space="preserve">LT-19-683</t>
  </si>
  <si>
    <t xml:space="preserve">NB-26-096</t>
  </si>
  <si>
    <t xml:space="preserve">5CG7760581</t>
  </si>
  <si>
    <t xml:space="preserve">E1385</t>
  </si>
  <si>
    <t xml:space="preserve">LT-19-768</t>
  </si>
  <si>
    <t xml:space="preserve">Wave Plan &amp; Go / No-Go Gate</t>
  </si>
  <si>
    <t xml:space="preserve">A wave can start only when: the previous wave is 95%+ signed off, no Sev1 issue is open, and 95%+ of its users are ready (backup confirmed + MFA enrolled).</t>
  </si>
  <si>
    <t xml:space="preserve">End</t>
  </si>
  <si>
    <t xml:space="preserve">% Ready</t>
  </si>
  <si>
    <t xml:space="preserve">Open Sev1 (all waves)</t>
  </si>
  <si>
    <t xml:space="preserve">Prior Wave % Done</t>
  </si>
  <si>
    <t xml:space="preserve">Gate Check</t>
  </si>
  <si>
    <t xml:space="preserve">Pilot: Finance &amp; HR</t>
  </si>
  <si>
    <t xml:space="preserve">n/a (pilot)</t>
  </si>
  <si>
    <t xml:space="preserve">Sales &amp; Client Services</t>
  </si>
  <si>
    <t xml:space="preserve">The gate check is calculated for any wave that hasn't started yet. The go/no-go meeting is held 2 business days before each wave starts.</t>
  </si>
  <si>
    <t xml:space="preserve">Issue Log</t>
  </si>
  <si>
    <t xml:space="preserve">Target = logged date + SLA (Sev1: 1 day, Sev2: 3 days, Sev3: 5 days). Open Sev1 issues block the next wave.</t>
  </si>
  <si>
    <t xml:space="preserve">Date Logged</t>
  </si>
  <si>
    <t xml:space="preserve">Category</t>
  </si>
  <si>
    <t xml:space="preserve">Owner</t>
  </si>
  <si>
    <t xml:space="preserve">Resolved Date</t>
  </si>
  <si>
    <t xml:space="preserve">Target Date</t>
  </si>
  <si>
    <t xml:space="preserve">SLA Flag</t>
  </si>
  <si>
    <t xml:space="preserve">helper: open order</t>
  </si>
  <si>
    <t xml:space="preserve">ISS-01</t>
  </si>
  <si>
    <t xml:space="preserve">Sev3 - Minor</t>
  </si>
  <si>
    <t xml:space="preserve">Account / MFA</t>
  </si>
  <si>
    <t xml:space="preserve">Two pilot users couldn't sign in to Teams until MFA was re-registered</t>
  </si>
  <si>
    <t xml:space="preserve">IT Lead</t>
  </si>
  <si>
    <t xml:space="preserve">Resolved</t>
  </si>
  <si>
    <t xml:space="preserve">ISS-02</t>
  </si>
  <si>
    <t xml:space="preserve">Sev2 - Major</t>
  </si>
  <si>
    <t xml:space="preserve">Peripheral</t>
  </si>
  <si>
    <t xml:space="preserve">Older docking stations won't drive two monitors on the new laptops</t>
  </si>
  <si>
    <t xml:space="preserve">Project Coordinator</t>
  </si>
  <si>
    <t xml:space="preserve">ISS-03</t>
  </si>
  <si>
    <t xml:space="preserve">Sev1 - Blocker</t>
  </si>
  <si>
    <t xml:space="preserve">Application</t>
  </si>
  <si>
    <t xml:space="preserve">Dispatch scheduling app won't activate its license on new laptops; 3 users kept on old laptops</t>
  </si>
  <si>
    <t xml:space="preserve">Software Vendor</t>
  </si>
  <si>
    <t xml:space="preserve">Open</t>
  </si>
  <si>
    <t xml:space="preserve">ISS-04</t>
  </si>
  <si>
    <t xml:space="preserve">Hardware</t>
  </si>
  <si>
    <t xml:space="preserve">One new laptop arrived with a dead screen; replacement ordered from the reseller</t>
  </si>
  <si>
    <t xml:space="preserve">ISS-05</t>
  </si>
  <si>
    <t xml:space="preserve">Data migration</t>
  </si>
  <si>
    <t xml:space="preserve">OneDrive still syncing large folders at sign-off for 2 users</t>
  </si>
  <si>
    <t xml:space="preserve">Deployment Technician</t>
  </si>
  <si>
    <t xml:space="preserve">Daily Deployment Log — Plan vs. Actual</t>
  </si>
  <si>
    <t xml:space="preserve">Planned = laptops scheduled that day. Actual = laptops signed off that day. Both come straight from the Device_Tracker.</t>
  </si>
  <si>
    <t xml:space="preserve">Status date:</t>
  </si>
  <si>
    <t xml:space="preserve">Date</t>
  </si>
  <si>
    <t xml:space="preserve">Planned</t>
  </si>
  <si>
    <t xml:space="preserve">Actual (signed off)</t>
  </si>
  <si>
    <t xml:space="preserve">Planned to Date</t>
  </si>
  <si>
    <t xml:space="preserve">Actual to Date</t>
  </si>
  <si>
    <t xml:space="preserve">Ahead / (Behind)</t>
  </si>
  <si>
    <t xml:space="preserve">User Communication Plan (per wave)</t>
  </si>
  <si>
    <t xml:space="preserve">Every user hears about their swap 3 times before it happens, so nobody is surprised and backups get done.</t>
  </si>
  <si>
    <t xml:space="preserve">When</t>
  </si>
  <si>
    <t xml:space="preserve">Message</t>
  </si>
  <si>
    <t xml:space="preserve">Audience</t>
  </si>
  <si>
    <t xml:space="preserve">Channel</t>
  </si>
  <si>
    <t xml:space="preserve">Goal</t>
  </si>
  <si>
    <t xml:space="preserve">5 business days before</t>
  </si>
  <si>
    <t xml:space="preserve">"Your new laptop is coming": date, what to expect, 30-minute appointment</t>
  </si>
  <si>
    <t xml:space="preserve">Wave users + managers</t>
  </si>
  <si>
    <t xml:space="preserve">Email</t>
  </si>
  <si>
    <t xml:space="preserve">No surprises</t>
  </si>
  <si>
    <t xml:space="preserve">3 business days before</t>
  </si>
  <si>
    <t xml:space="preserve">Reminder + backup checklist (save files to OneDrive, confirm MFA works on your phone)</t>
  </si>
  <si>
    <t xml:space="preserve">Wave users</t>
  </si>
  <si>
    <t xml:space="preserve">Email + Teams</t>
  </si>
  <si>
    <t xml:space="preserve">Backup and MFA done before swap day</t>
  </si>
  <si>
    <t xml:space="preserve">1 business day before</t>
  </si>
  <si>
    <t xml:space="preserve">Appointment time and where to bring the old laptop</t>
  </si>
  <si>
    <t xml:space="preserve">Each user</t>
  </si>
  <si>
    <t xml:space="preserve">Teams message</t>
  </si>
  <si>
    <t xml:space="preserve">Show up on time with the old laptop</t>
  </si>
  <si>
    <t xml:space="preserve">Swap day</t>
  </si>
  <si>
    <t xml:space="preserve">30-minute swap: sign in, check files and apps, sign off</t>
  </si>
  <si>
    <t xml:space="preserve">In person</t>
  </si>
  <si>
    <t xml:space="preserve">User signs off that everything works</t>
  </si>
  <si>
    <t xml:space="preserve">1 business day after</t>
  </si>
  <si>
    <t xml:space="preserve">Two-question check-in: "Is everything working? Anything missing?"</t>
  </si>
  <si>
    <t xml:space="preserve">Teams poll</t>
  </si>
  <si>
    <t xml:space="preserve">Catch problems early</t>
  </si>
  <si>
    <t xml:space="preserve">5 business days after</t>
  </si>
  <si>
    <t xml:space="preserve">Reminder to return the old laptop (if not returned)</t>
  </si>
  <si>
    <t xml:space="preserve">Users flagged "Chase old laptop"</t>
  </si>
  <si>
    <t xml:space="preserve">Every old laptop wiped and recovered</t>
  </si>
  <si>
    <t xml:space="preserve">Drop-down values used across the workbook.</t>
  </si>
  <si>
    <t xml:space="preserve">Device Status</t>
  </si>
  <si>
    <t xml:space="preserve">Issue Category</t>
  </si>
  <si>
    <t xml:space="preserve">Y/N</t>
  </si>
  <si>
    <t xml:space="preserve">Issue Status</t>
  </si>
  <si>
    <t xml:space="preserve">Issue Owner</t>
  </si>
  <si>
    <t xml:space="preserve">Reseller</t>
  </si>
  <si>
    <t xml:space="preserve">Help Desk</t>
  </si>
</sst>
</file>

<file path=xl/styles.xml><?xml version="1.0" encoding="utf-8"?>
<styleSheet xmlns="http://schemas.openxmlformats.org/spreadsheetml/2006/main">
  <numFmts count="8">
    <numFmt numFmtId="164" formatCode="General"/>
    <numFmt numFmtId="165" formatCode="mmm\ d&quot;, &quot;yyyy"/>
    <numFmt numFmtId="166" formatCode="0"/>
    <numFmt numFmtId="167" formatCode="0%"/>
    <numFmt numFmtId="168" formatCode="\+0;\(0\);0"/>
    <numFmt numFmtId="169" formatCode="General"/>
    <numFmt numFmtId="170" formatCode="mmm\ d"/>
    <numFmt numFmtId="171" formatCode="ddd\ mmm\ d"/>
  </numFmts>
  <fonts count="24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8"/>
      <color rgb="FF1F3A5F"/>
      <name val="Arial"/>
      <family val="0"/>
      <charset val="1"/>
    </font>
    <font>
      <i val="true"/>
      <sz val="9"/>
      <color rgb="FF5B6B7F"/>
      <name val="Arial"/>
      <family val="0"/>
      <charset val="1"/>
    </font>
    <font>
      <b val="true"/>
      <sz val="12"/>
      <color rgb="FF2A7F8E"/>
      <name val="Arial"/>
      <family val="0"/>
      <charset val="1"/>
    </font>
    <font>
      <sz val="10"/>
      <color rgb="FF222222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b val="true"/>
      <sz val="10"/>
      <color rgb="FF222222"/>
      <name val="Arial"/>
      <family val="0"/>
      <charset val="1"/>
    </font>
    <font>
      <b val="true"/>
      <sz val="10"/>
      <color rgb="FF1F3A5F"/>
      <name val="Arial"/>
      <family val="0"/>
      <charset val="1"/>
    </font>
    <font>
      <b val="true"/>
      <sz val="16"/>
      <color rgb="FF1F3A5F"/>
      <name val="Arial"/>
      <family val="0"/>
      <charset val="1"/>
    </font>
    <font>
      <sz val="10"/>
      <color rgb="FF0000FF"/>
      <name val="Arial"/>
      <family val="0"/>
      <charset val="1"/>
    </font>
    <font>
      <b val="true"/>
      <sz val="9"/>
      <color rgb="FF5B6B7F"/>
      <name val="Arial"/>
      <family val="0"/>
      <charset val="1"/>
    </font>
    <font>
      <b val="true"/>
      <sz val="20"/>
      <color rgb="FF222222"/>
      <name val="Arial"/>
      <family val="0"/>
      <charset val="1"/>
    </font>
    <font>
      <i val="true"/>
      <sz val="8"/>
      <color rgb="FF5B6B7F"/>
      <name val="Arial"/>
      <family val="0"/>
      <charset val="1"/>
    </font>
    <font>
      <b val="true"/>
      <sz val="9"/>
      <color rgb="FFFFFFFF"/>
      <name val="Arial"/>
      <family val="0"/>
      <charset val="1"/>
    </font>
    <font>
      <b val="true"/>
      <sz val="11"/>
      <color rgb="FFFFFFFF"/>
      <name val="Arial"/>
      <family val="0"/>
      <charset val="1"/>
    </font>
    <font>
      <sz val="10"/>
      <name val="Arial"/>
      <family val="2"/>
    </font>
    <font>
      <b val="true"/>
      <sz val="18"/>
      <color rgb="FF000000"/>
      <name val="Calibri"/>
      <family val="2"/>
    </font>
    <font>
      <sz val="10"/>
      <color rgb="FF000000"/>
      <name val="Calibri"/>
      <family val="2"/>
    </font>
    <font>
      <sz val="9"/>
      <color rgb="FF5B6B7F"/>
      <name val="Arial"/>
      <family val="0"/>
      <charset val="1"/>
    </font>
    <font>
      <sz val="8"/>
      <color rgb="FF9AA5B1"/>
      <name val="Arial"/>
      <family val="0"/>
      <charset val="1"/>
    </font>
    <font>
      <b val="true"/>
      <sz val="9"/>
      <color rgb="FF1F3A5F"/>
      <name val="Arial"/>
      <family val="0"/>
      <charset val="1"/>
    </font>
  </fonts>
  <fills count="6">
    <fill>
      <patternFill patternType="none"/>
    </fill>
    <fill>
      <patternFill patternType="gray125"/>
    </fill>
    <fill>
      <patternFill patternType="solid">
        <fgColor rgb="FF1F3A5F"/>
        <bgColor rgb="FF333399"/>
      </patternFill>
    </fill>
    <fill>
      <patternFill patternType="solid">
        <fgColor rgb="FFFFF7D6"/>
        <bgColor rgb="FFFFF1C1"/>
      </patternFill>
    </fill>
    <fill>
      <patternFill patternType="solid">
        <fgColor rgb="FFEEF3F8"/>
        <bgColor rgb="FFE4E7EB"/>
      </patternFill>
    </fill>
    <fill>
      <patternFill patternType="solid">
        <fgColor rgb="FF2A7F8E"/>
        <bgColor rgb="FF008080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C9D3DF"/>
      </left>
      <right style="thin">
        <color rgb="FFC9D3DF"/>
      </right>
      <top style="thin">
        <color rgb="FFC9D3DF"/>
      </top>
      <bottom style="thin">
        <color rgb="FFC9D3DF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8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3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7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0" fillId="0" borderId="0" xfId="0" applyFont="true" applyBorder="false" applyAlignment="true" applyProtection="false">
      <alignment horizontal="general" vertical="top" textRotation="0" wrapText="false" indent="0" shrinkToFit="false"/>
      <protection locked="true" hidden="false"/>
    </xf>
    <xf numFmtId="164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12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3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3" fillId="4" borderId="0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14" fillId="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4" fillId="4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7" fontId="4" fillId="4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8" fontId="4" fillId="4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5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4" fillId="4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6" fillId="5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5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1" xfId="0" applyFont="true" applyBorder="true" applyAlignment="true" applyProtection="false">
      <alignment horizontal="general" vertical="top" textRotation="0" wrapText="false" indent="0" shrinkToFit="false"/>
      <protection locked="true" hidden="false"/>
    </xf>
    <xf numFmtId="169" fontId="7" fillId="0" borderId="1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4" fontId="17" fillId="5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70" fontId="7" fillId="0" borderId="1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7" fontId="7" fillId="0" borderId="1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4" fontId="7" fillId="0" borderId="1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4" fontId="0" fillId="3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2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2" fillId="3" borderId="1" xfId="0" applyFont="true" applyBorder="true" applyAlignment="true" applyProtection="false">
      <alignment horizontal="general" vertical="top" textRotation="0" wrapText="false" indent="0" shrinkToFit="false"/>
      <protection locked="true" hidden="false"/>
    </xf>
    <xf numFmtId="164" fontId="12" fillId="3" borderId="1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71" fontId="12" fillId="3" borderId="1" xfId="0" applyFont="true" applyBorder="true" applyAlignment="true" applyProtection="false">
      <alignment horizontal="general" vertical="top" textRotation="0" wrapText="false" indent="0" shrinkToFit="false"/>
      <protection locked="true" hidden="false"/>
    </xf>
    <xf numFmtId="164" fontId="12" fillId="3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71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70" fontId="7" fillId="0" borderId="1" xfId="0" applyFont="true" applyBorder="true" applyAlignment="true" applyProtection="false">
      <alignment horizontal="general" vertical="top" textRotation="0" wrapText="false" indent="0" shrinkToFit="false"/>
      <protection locked="true" hidden="false"/>
    </xf>
    <xf numFmtId="164" fontId="22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0" fontId="12" fillId="3" borderId="1" xfId="0" applyFont="true" applyBorder="true" applyAlignment="true" applyProtection="false">
      <alignment horizontal="general" vertical="top" textRotation="0" wrapText="false" indent="0" shrinkToFit="false"/>
      <protection locked="true" hidden="false"/>
    </xf>
    <xf numFmtId="170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70" fontId="23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8" fontId="7" fillId="0" borderId="1" xfId="0" applyFont="true" applyBorder="true" applyAlignment="true" applyProtection="false">
      <alignment horizontal="center" vertical="top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12">
    <dxf>
      <font>
        <name val="Arial"/>
        <charset val="1"/>
        <family val="0"/>
        <b val="1"/>
        <color rgb="FF1E6B35"/>
        <sz val="20"/>
      </font>
      <fill>
        <patternFill>
          <bgColor rgb="FFD6F0DD"/>
        </patternFill>
      </fill>
    </dxf>
    <dxf>
      <font>
        <name val="Arial"/>
        <charset val="1"/>
        <family val="0"/>
        <b val="1"/>
        <color rgb="FF8A5A00"/>
        <sz val="20"/>
      </font>
      <fill>
        <patternFill>
          <bgColor rgb="FFFFE8B3"/>
        </patternFill>
      </fill>
    </dxf>
    <dxf>
      <font>
        <name val="Arial"/>
        <charset val="1"/>
        <family val="0"/>
        <b val="1"/>
        <color rgb="FF9B1C13"/>
        <sz val="20"/>
      </font>
      <fill>
        <patternFill>
          <bgColor rgb="FFF8D0CC"/>
        </patternFill>
      </fill>
    </dxf>
    <dxf>
      <font>
        <name val="Arial"/>
        <charset val="1"/>
        <family val="0"/>
        <b val="1"/>
        <color rgb="FF444444"/>
      </font>
      <fill>
        <patternFill>
          <bgColor rgb="FFE4E7EB"/>
        </patternFill>
      </fill>
    </dxf>
    <dxf>
      <font>
        <name val="Arial"/>
        <charset val="1"/>
        <family val="0"/>
        <b val="1"/>
        <color rgb="FF1E6B35"/>
      </font>
      <fill>
        <patternFill>
          <bgColor rgb="FFD6F0DD"/>
        </patternFill>
      </fill>
    </dxf>
    <dxf>
      <font>
        <name val="Arial"/>
        <charset val="1"/>
        <family val="0"/>
        <b val="1"/>
        <color rgb="FF8A5A00"/>
      </font>
      <fill>
        <patternFill>
          <bgColor rgb="FFFFE8B3"/>
        </patternFill>
      </fill>
    </dxf>
    <dxf>
      <font>
        <name val="Arial"/>
        <charset val="1"/>
        <family val="0"/>
        <b val="1"/>
        <color rgb="FF9B1C13"/>
      </font>
      <fill>
        <patternFill>
          <bgColor rgb="FFF8D0CC"/>
        </patternFill>
      </fill>
    </dxf>
    <dxf>
      <font>
        <name val="Arial"/>
        <charset val="1"/>
        <family val="0"/>
        <b val="1"/>
        <color rgb="FF1F3A5F"/>
      </font>
      <fill>
        <patternFill>
          <bgColor rgb="FFEEF3F8"/>
        </patternFill>
      </fill>
    </dxf>
    <dxf>
      <font>
        <name val="Arial"/>
        <charset val="1"/>
        <family val="0"/>
        <b val="1"/>
        <color rgb="FF9B1C13"/>
      </font>
    </dxf>
    <dxf>
      <font>
        <name val="Arial"/>
        <charset val="1"/>
        <family val="0"/>
        <color rgb="FF444444"/>
      </font>
      <fill>
        <patternFill>
          <bgColor rgb="FFE4E7EB"/>
        </patternFill>
      </fill>
    </dxf>
    <dxf>
      <font>
        <name val="Arial"/>
        <charset val="1"/>
        <family val="0"/>
        <color rgb="FF9B1C13"/>
      </font>
      <fill>
        <patternFill>
          <bgColor rgb="FFF8D0CC"/>
        </patternFill>
      </fill>
    </dxf>
    <dxf>
      <fill>
        <patternFill>
          <bgColor rgb="FFFFF1C1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1E6B35"/>
      <rgbColor rgb="FF000080"/>
      <rgbColor rgb="FF8A5A00"/>
      <rgbColor rgb="FF800080"/>
      <rgbColor rgb="FF2A7F8E"/>
      <rgbColor rgb="FFD9D9D9"/>
      <rgbColor rgb="FF878787"/>
      <rgbColor rgb="FF9999FF"/>
      <rgbColor rgb="FFC0504D"/>
      <rgbColor rgb="FFFFF7D6"/>
      <rgbColor rgb="FFEEF3F8"/>
      <rgbColor rgb="FF660066"/>
      <rgbColor rgb="FFFF8080"/>
      <rgbColor rgb="FF0066CC"/>
      <rgbColor rgb="FFC9D3D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E4E7EB"/>
      <rgbColor rgb="FFD6F0DD"/>
      <rgbColor rgb="FFFFF1C1"/>
      <rgbColor rgb="FF99CCFF"/>
      <rgbColor rgb="FFFFE8B3"/>
      <rgbColor rgb="FFCC99FF"/>
      <rgbColor rgb="FFF8D0CC"/>
      <rgbColor rgb="FF4F81BD"/>
      <rgbColor rgb="FF33CCCC"/>
      <rgbColor rgb="FF99CC00"/>
      <rgbColor rgb="FFFFCC00"/>
      <rgbColor rgb="FFFF9900"/>
      <rgbColor rgb="FFFF6600"/>
      <rgbColor rgb="FF5B6B7F"/>
      <rgbColor rgb="FF9AA5B1"/>
      <rgbColor rgb="FF1F3A5F"/>
      <rgbColor rgb="FF339966"/>
      <rgbColor rgb="FF003300"/>
      <rgbColor rgb="FF444444"/>
      <rgbColor rgb="FF9B1C13"/>
      <rgbColor rgb="FF993366"/>
      <rgbColor rgb="FF333399"/>
      <rgbColor rgb="FF222222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worksheet" Target="worksheets/sheet7.xml"/><Relationship Id="rId10" Type="http://schemas.openxmlformats.org/officeDocument/2006/relationships/worksheet" Target="worksheets/sheet8.xml"/><Relationship Id="rId11" Type="http://schemas.openxmlformats.org/officeDocument/2006/relationships/sharedStrings" Target="sharedStrings.xml"/>
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1" sz="1800" spc="-1" strike="noStrike">
                <a:solidFill>
                  <a:srgbClr val="000000"/>
                </a:solidFill>
                <a:latin typeface="Calibri"/>
              </a:defRPr>
            </a:pPr>
            <a:r>
              <a:rPr b="1" sz="1800" spc="-1" strike="noStrike">
                <a:solidFill>
                  <a:srgbClr val="000000"/>
                </a:solidFill>
                <a:latin typeface="Calibri"/>
              </a:rPr>
              <a:t>Laptops per day: planned vs. signed off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barChart>
        <c:barDir val="col"/>
        <c:grouping val="clustered"/>
        <c:varyColors val="0"/>
        <c:ser>
          <c:idx val="0"/>
          <c:order val="0"/>
          <c:tx>
            <c:strRef>
              <c:f>Daily_Log!B5</c:f>
              <c:strCache>
                <c:ptCount val="1"/>
                <c:pt idx="0">
                  <c:v>Planned</c:v>
                </c:pt>
              </c:strCache>
            </c:strRef>
          </c:tx>
          <c:spPr>
            <a:solidFill>
              <a:srgbClr val="4f81bd"/>
            </a:solidFill>
            <a:ln w="0">
              <a:noFill/>
            </a:ln>
          </c:spPr>
          <c:invertIfNegative val="0"/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Daily_Log!$A$6:$A$30</c:f>
              <c:strCache>
                <c:ptCount val="25"/>
                <c:pt idx="0">
                  <c:v>Mon Oct 19</c:v>
                </c:pt>
                <c:pt idx="1">
                  <c:v>Tue Oct 20</c:v>
                </c:pt>
                <c:pt idx="2">
                  <c:v>Wed Oct 21</c:v>
                </c:pt>
                <c:pt idx="3">
                  <c:v>Thu Oct 22</c:v>
                </c:pt>
                <c:pt idx="4">
                  <c:v>Fri Oct 23</c:v>
                </c:pt>
                <c:pt idx="5">
                  <c:v>Mon Oct 26</c:v>
                </c:pt>
                <c:pt idx="6">
                  <c:v>Tue Oct 27</c:v>
                </c:pt>
                <c:pt idx="7">
                  <c:v>Wed Oct 28</c:v>
                </c:pt>
                <c:pt idx="8">
                  <c:v>Thu Oct 29</c:v>
                </c:pt>
                <c:pt idx="9">
                  <c:v>Fri Oct 30</c:v>
                </c:pt>
                <c:pt idx="10">
                  <c:v>Mon Nov 2</c:v>
                </c:pt>
                <c:pt idx="11">
                  <c:v>Tue Nov 3</c:v>
                </c:pt>
                <c:pt idx="12">
                  <c:v>Wed Nov 4</c:v>
                </c:pt>
                <c:pt idx="13">
                  <c:v>Thu Nov 5</c:v>
                </c:pt>
                <c:pt idx="14">
                  <c:v>Fri Nov 6</c:v>
                </c:pt>
                <c:pt idx="15">
                  <c:v>Mon Nov 9</c:v>
                </c:pt>
                <c:pt idx="16">
                  <c:v>Tue Nov 10</c:v>
                </c:pt>
                <c:pt idx="17">
                  <c:v>Wed Nov 11</c:v>
                </c:pt>
                <c:pt idx="18">
                  <c:v>Thu Nov 12</c:v>
                </c:pt>
                <c:pt idx="19">
                  <c:v>Fri Nov 13</c:v>
                </c:pt>
                <c:pt idx="20">
                  <c:v>Mon Nov 16</c:v>
                </c:pt>
                <c:pt idx="21">
                  <c:v>Tue Nov 17</c:v>
                </c:pt>
                <c:pt idx="22">
                  <c:v>Wed Nov 18</c:v>
                </c:pt>
                <c:pt idx="23">
                  <c:v>Thu Nov 19</c:v>
                </c:pt>
                <c:pt idx="24">
                  <c:v>Fri Nov 20</c:v>
                </c:pt>
              </c:strCache>
            </c:strRef>
          </c:cat>
          <c:val>
            <c:numRef>
              <c:f>Daily_Log!$B$6:$B$30</c:f>
              <c:numCache>
                <c:formatCode>General</c:formatCode>
                <c:ptCount val="25"/>
                <c:pt idx="0">
                  <c:v>6</c:v>
                </c:pt>
                <c:pt idx="1">
                  <c:v>6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4</c:v>
                </c:pt>
                <c:pt idx="6">
                  <c:v>4</c:v>
                </c:pt>
                <c:pt idx="7">
                  <c:v>4</c:v>
                </c:pt>
                <c:pt idx="8">
                  <c:v>4</c:v>
                </c:pt>
                <c:pt idx="9">
                  <c:v>4</c:v>
                </c:pt>
                <c:pt idx="10">
                  <c:v>4</c:v>
                </c:pt>
                <c:pt idx="11">
                  <c:v>4</c:v>
                </c:pt>
                <c:pt idx="12">
                  <c:v>4</c:v>
                </c:pt>
                <c:pt idx="13">
                  <c:v>4</c:v>
                </c:pt>
                <c:pt idx="14">
                  <c:v>4</c:v>
                </c:pt>
                <c:pt idx="15">
                  <c:v>5</c:v>
                </c:pt>
                <c:pt idx="16">
                  <c:v>5</c:v>
                </c:pt>
                <c:pt idx="17">
                  <c:v>5</c:v>
                </c:pt>
                <c:pt idx="18">
                  <c:v>5</c:v>
                </c:pt>
                <c:pt idx="19">
                  <c:v>4</c:v>
                </c:pt>
                <c:pt idx="20">
                  <c:v>4</c:v>
                </c:pt>
                <c:pt idx="21">
                  <c:v>4</c:v>
                </c:pt>
                <c:pt idx="22">
                  <c:v>4</c:v>
                </c:pt>
                <c:pt idx="23">
                  <c:v>4</c:v>
                </c:pt>
                <c:pt idx="24">
                  <c:v>4</c:v>
                </c:pt>
              </c:numCache>
            </c:numRef>
          </c:val>
        </c:ser>
        <c:ser>
          <c:idx val="1"/>
          <c:order val="1"/>
          <c:tx>
            <c:strRef>
              <c:f>Daily_Log!C5</c:f>
              <c:strCache>
                <c:ptCount val="1"/>
                <c:pt idx="0">
                  <c:v>Actual (signed off)</c:v>
                </c:pt>
              </c:strCache>
            </c:strRef>
          </c:tx>
          <c:spPr>
            <a:solidFill>
              <a:srgbClr val="c0504d"/>
            </a:solidFill>
            <a:ln w="0">
              <a:noFill/>
            </a:ln>
          </c:spPr>
          <c:invertIfNegative val="0"/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Daily_Log!$A$6:$A$30</c:f>
              <c:strCache>
                <c:ptCount val="25"/>
                <c:pt idx="0">
                  <c:v>Mon Oct 19</c:v>
                </c:pt>
                <c:pt idx="1">
                  <c:v>Tue Oct 20</c:v>
                </c:pt>
                <c:pt idx="2">
                  <c:v>Wed Oct 21</c:v>
                </c:pt>
                <c:pt idx="3">
                  <c:v>Thu Oct 22</c:v>
                </c:pt>
                <c:pt idx="4">
                  <c:v>Fri Oct 23</c:v>
                </c:pt>
                <c:pt idx="5">
                  <c:v>Mon Oct 26</c:v>
                </c:pt>
                <c:pt idx="6">
                  <c:v>Tue Oct 27</c:v>
                </c:pt>
                <c:pt idx="7">
                  <c:v>Wed Oct 28</c:v>
                </c:pt>
                <c:pt idx="8">
                  <c:v>Thu Oct 29</c:v>
                </c:pt>
                <c:pt idx="9">
                  <c:v>Fri Oct 30</c:v>
                </c:pt>
                <c:pt idx="10">
                  <c:v>Mon Nov 2</c:v>
                </c:pt>
                <c:pt idx="11">
                  <c:v>Tue Nov 3</c:v>
                </c:pt>
                <c:pt idx="12">
                  <c:v>Wed Nov 4</c:v>
                </c:pt>
                <c:pt idx="13">
                  <c:v>Thu Nov 5</c:v>
                </c:pt>
                <c:pt idx="14">
                  <c:v>Fri Nov 6</c:v>
                </c:pt>
                <c:pt idx="15">
                  <c:v>Mon Nov 9</c:v>
                </c:pt>
                <c:pt idx="16">
                  <c:v>Tue Nov 10</c:v>
                </c:pt>
                <c:pt idx="17">
                  <c:v>Wed Nov 11</c:v>
                </c:pt>
                <c:pt idx="18">
                  <c:v>Thu Nov 12</c:v>
                </c:pt>
                <c:pt idx="19">
                  <c:v>Fri Nov 13</c:v>
                </c:pt>
                <c:pt idx="20">
                  <c:v>Mon Nov 16</c:v>
                </c:pt>
                <c:pt idx="21">
                  <c:v>Tue Nov 17</c:v>
                </c:pt>
                <c:pt idx="22">
                  <c:v>Wed Nov 18</c:v>
                </c:pt>
                <c:pt idx="23">
                  <c:v>Thu Nov 19</c:v>
                </c:pt>
                <c:pt idx="24">
                  <c:v>Fri Nov 20</c:v>
                </c:pt>
              </c:strCache>
            </c:strRef>
          </c:cat>
          <c:val>
            <c:numRef>
              <c:f>Daily_Log!$C$6:$C$30</c:f>
              <c:numCache>
                <c:formatCode>General</c:formatCode>
                <c:ptCount val="25"/>
                <c:pt idx="0">
                  <c:v>6</c:v>
                </c:pt>
                <c:pt idx="1">
                  <c:v>6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4</c:v>
                </c:pt>
                <c:pt idx="6">
                  <c:v>1</c:v>
                </c:pt>
                <c:pt idx="7">
                  <c:v>3</c:v>
                </c:pt>
                <c:pt idx="8">
                  <c:v>4</c:v>
                </c:pt>
                <c:pt idx="9">
                  <c:v>2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</c:numCache>
            </c:numRef>
          </c:val>
        </c:ser>
        <c:gapWidth val="150"/>
        <c:overlap val="0"/>
        <c:axId val="20458091"/>
        <c:axId val="36330569"/>
      </c:barChart>
      <c:catAx>
        <c:axId val="20458091"/>
        <c:scaling>
          <c:orientation val="minMax"/>
        </c:scaling>
        <c:delete val="0"/>
        <c:axPos val="b"/>
        <c:numFmt formatCode="m/d" sourceLinked="0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36330569"/>
        <c:crosses val="autoZero"/>
        <c:auto val="1"/>
        <c:lblAlgn val="ctr"/>
        <c:lblOffset val="100"/>
        <c:noMultiLvlLbl val="0"/>
      </c:catAx>
      <c:valAx>
        <c:axId val="36330569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20458091"/>
        <c:crosses val="autoZero"/>
        <c:crossBetween val="between"/>
      </c:valAx>
      <c:spPr>
        <a:noFill/>
        <a:ln w="0">
          <a:noFill/>
        </a:ln>
      </c:spPr>
    </c:plotArea>
    <c:legend>
      <c:legendPos val="r"/>
      <c:overlay val="0"/>
      <c:spPr>
        <a:noFill/>
        <a:ln w="0">
          <a:noFill/>
        </a:ln>
      </c:spPr>
      <c:txPr>
        <a:bodyPr/>
        <a:lstStyle/>
        <a:p>
          <a:pPr>
            <a:defRPr b="0" sz="1000" spc="-1" strike="noStrike">
              <a:solidFill>
                <a:srgbClr val="000000"/>
              </a:solidFill>
              <a:latin typeface="Calibri"/>
            </a:defRPr>
          </a:pPr>
        </a:p>
      </c:txPr>
    </c:legend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1" sz="1800" spc="-1" strike="noStrike">
                <a:solidFill>
                  <a:srgbClr val="000000"/>
                </a:solidFill>
                <a:latin typeface="Calibri"/>
              </a:defRPr>
            </a:pPr>
            <a:r>
              <a:rPr b="1" sz="1800" spc="-1" strike="noStrike">
                <a:solidFill>
                  <a:srgbClr val="000000"/>
                </a:solidFill>
                <a:latin typeface="Calibri"/>
              </a:rPr>
              <a:t>Laptops per day: planned vs. signed off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barChart>
        <c:barDir val="col"/>
        <c:grouping val="clustered"/>
        <c:varyColors val="0"/>
        <c:ser>
          <c:idx val="0"/>
          <c:order val="0"/>
          <c:tx>
            <c:strRef>
              <c:f>Daily_Log!B5</c:f>
              <c:strCache>
                <c:ptCount val="1"/>
                <c:pt idx="0">
                  <c:v>Planned</c:v>
                </c:pt>
              </c:strCache>
            </c:strRef>
          </c:tx>
          <c:spPr>
            <a:solidFill>
              <a:srgbClr val="4f81bd"/>
            </a:solidFill>
            <a:ln w="0">
              <a:noFill/>
            </a:ln>
          </c:spPr>
          <c:invertIfNegative val="0"/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Daily_Log!$A$6:$A$30</c:f>
              <c:strCache>
                <c:ptCount val="25"/>
                <c:pt idx="0">
                  <c:v>Mon Oct 19</c:v>
                </c:pt>
                <c:pt idx="1">
                  <c:v>Tue Oct 20</c:v>
                </c:pt>
                <c:pt idx="2">
                  <c:v>Wed Oct 21</c:v>
                </c:pt>
                <c:pt idx="3">
                  <c:v>Thu Oct 22</c:v>
                </c:pt>
                <c:pt idx="4">
                  <c:v>Fri Oct 23</c:v>
                </c:pt>
                <c:pt idx="5">
                  <c:v>Mon Oct 26</c:v>
                </c:pt>
                <c:pt idx="6">
                  <c:v>Tue Oct 27</c:v>
                </c:pt>
                <c:pt idx="7">
                  <c:v>Wed Oct 28</c:v>
                </c:pt>
                <c:pt idx="8">
                  <c:v>Thu Oct 29</c:v>
                </c:pt>
                <c:pt idx="9">
                  <c:v>Fri Oct 30</c:v>
                </c:pt>
                <c:pt idx="10">
                  <c:v>Mon Nov 2</c:v>
                </c:pt>
                <c:pt idx="11">
                  <c:v>Tue Nov 3</c:v>
                </c:pt>
                <c:pt idx="12">
                  <c:v>Wed Nov 4</c:v>
                </c:pt>
                <c:pt idx="13">
                  <c:v>Thu Nov 5</c:v>
                </c:pt>
                <c:pt idx="14">
                  <c:v>Fri Nov 6</c:v>
                </c:pt>
                <c:pt idx="15">
                  <c:v>Mon Nov 9</c:v>
                </c:pt>
                <c:pt idx="16">
                  <c:v>Tue Nov 10</c:v>
                </c:pt>
                <c:pt idx="17">
                  <c:v>Wed Nov 11</c:v>
                </c:pt>
                <c:pt idx="18">
                  <c:v>Thu Nov 12</c:v>
                </c:pt>
                <c:pt idx="19">
                  <c:v>Fri Nov 13</c:v>
                </c:pt>
                <c:pt idx="20">
                  <c:v>Mon Nov 16</c:v>
                </c:pt>
                <c:pt idx="21">
                  <c:v>Tue Nov 17</c:v>
                </c:pt>
                <c:pt idx="22">
                  <c:v>Wed Nov 18</c:v>
                </c:pt>
                <c:pt idx="23">
                  <c:v>Thu Nov 19</c:v>
                </c:pt>
                <c:pt idx="24">
                  <c:v>Fri Nov 20</c:v>
                </c:pt>
              </c:strCache>
            </c:strRef>
          </c:cat>
          <c:val>
            <c:numRef>
              <c:f>Daily_Log!$B$6:$B$30</c:f>
              <c:numCache>
                <c:formatCode>General</c:formatCode>
                <c:ptCount val="25"/>
                <c:pt idx="0">
                  <c:v>6</c:v>
                </c:pt>
                <c:pt idx="1">
                  <c:v>6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4</c:v>
                </c:pt>
                <c:pt idx="6">
                  <c:v>4</c:v>
                </c:pt>
                <c:pt idx="7">
                  <c:v>4</c:v>
                </c:pt>
                <c:pt idx="8">
                  <c:v>4</c:v>
                </c:pt>
                <c:pt idx="9">
                  <c:v>4</c:v>
                </c:pt>
                <c:pt idx="10">
                  <c:v>4</c:v>
                </c:pt>
                <c:pt idx="11">
                  <c:v>4</c:v>
                </c:pt>
                <c:pt idx="12">
                  <c:v>4</c:v>
                </c:pt>
                <c:pt idx="13">
                  <c:v>4</c:v>
                </c:pt>
                <c:pt idx="14">
                  <c:v>4</c:v>
                </c:pt>
                <c:pt idx="15">
                  <c:v>5</c:v>
                </c:pt>
                <c:pt idx="16">
                  <c:v>5</c:v>
                </c:pt>
                <c:pt idx="17">
                  <c:v>5</c:v>
                </c:pt>
                <c:pt idx="18">
                  <c:v>5</c:v>
                </c:pt>
                <c:pt idx="19">
                  <c:v>4</c:v>
                </c:pt>
                <c:pt idx="20">
                  <c:v>4</c:v>
                </c:pt>
                <c:pt idx="21">
                  <c:v>4</c:v>
                </c:pt>
                <c:pt idx="22">
                  <c:v>4</c:v>
                </c:pt>
                <c:pt idx="23">
                  <c:v>4</c:v>
                </c:pt>
                <c:pt idx="24">
                  <c:v>4</c:v>
                </c:pt>
              </c:numCache>
            </c:numRef>
          </c:val>
        </c:ser>
        <c:ser>
          <c:idx val="1"/>
          <c:order val="1"/>
          <c:tx>
            <c:strRef>
              <c:f>Daily_Log!C5</c:f>
              <c:strCache>
                <c:ptCount val="1"/>
                <c:pt idx="0">
                  <c:v>Actual (signed off)</c:v>
                </c:pt>
              </c:strCache>
            </c:strRef>
          </c:tx>
          <c:spPr>
            <a:solidFill>
              <a:srgbClr val="c0504d"/>
            </a:solidFill>
            <a:ln w="0">
              <a:noFill/>
            </a:ln>
          </c:spPr>
          <c:invertIfNegative val="0"/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Daily_Log!$A$6:$A$30</c:f>
              <c:strCache>
                <c:ptCount val="25"/>
                <c:pt idx="0">
                  <c:v>Mon Oct 19</c:v>
                </c:pt>
                <c:pt idx="1">
                  <c:v>Tue Oct 20</c:v>
                </c:pt>
                <c:pt idx="2">
                  <c:v>Wed Oct 21</c:v>
                </c:pt>
                <c:pt idx="3">
                  <c:v>Thu Oct 22</c:v>
                </c:pt>
                <c:pt idx="4">
                  <c:v>Fri Oct 23</c:v>
                </c:pt>
                <c:pt idx="5">
                  <c:v>Mon Oct 26</c:v>
                </c:pt>
                <c:pt idx="6">
                  <c:v>Tue Oct 27</c:v>
                </c:pt>
                <c:pt idx="7">
                  <c:v>Wed Oct 28</c:v>
                </c:pt>
                <c:pt idx="8">
                  <c:v>Thu Oct 29</c:v>
                </c:pt>
                <c:pt idx="9">
                  <c:v>Fri Oct 30</c:v>
                </c:pt>
                <c:pt idx="10">
                  <c:v>Mon Nov 2</c:v>
                </c:pt>
                <c:pt idx="11">
                  <c:v>Tue Nov 3</c:v>
                </c:pt>
                <c:pt idx="12">
                  <c:v>Wed Nov 4</c:v>
                </c:pt>
                <c:pt idx="13">
                  <c:v>Thu Nov 5</c:v>
                </c:pt>
                <c:pt idx="14">
                  <c:v>Fri Nov 6</c:v>
                </c:pt>
                <c:pt idx="15">
                  <c:v>Mon Nov 9</c:v>
                </c:pt>
                <c:pt idx="16">
                  <c:v>Tue Nov 10</c:v>
                </c:pt>
                <c:pt idx="17">
                  <c:v>Wed Nov 11</c:v>
                </c:pt>
                <c:pt idx="18">
                  <c:v>Thu Nov 12</c:v>
                </c:pt>
                <c:pt idx="19">
                  <c:v>Fri Nov 13</c:v>
                </c:pt>
                <c:pt idx="20">
                  <c:v>Mon Nov 16</c:v>
                </c:pt>
                <c:pt idx="21">
                  <c:v>Tue Nov 17</c:v>
                </c:pt>
                <c:pt idx="22">
                  <c:v>Wed Nov 18</c:v>
                </c:pt>
                <c:pt idx="23">
                  <c:v>Thu Nov 19</c:v>
                </c:pt>
                <c:pt idx="24">
                  <c:v>Fri Nov 20</c:v>
                </c:pt>
              </c:strCache>
            </c:strRef>
          </c:cat>
          <c:val>
            <c:numRef>
              <c:f>Daily_Log!$C$6:$C$30</c:f>
              <c:numCache>
                <c:formatCode>General</c:formatCode>
                <c:ptCount val="25"/>
                <c:pt idx="0">
                  <c:v>6</c:v>
                </c:pt>
                <c:pt idx="1">
                  <c:v>6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4</c:v>
                </c:pt>
                <c:pt idx="6">
                  <c:v>1</c:v>
                </c:pt>
                <c:pt idx="7">
                  <c:v>3</c:v>
                </c:pt>
                <c:pt idx="8">
                  <c:v>4</c:v>
                </c:pt>
                <c:pt idx="9">
                  <c:v>2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</c:numCache>
            </c:numRef>
          </c:val>
        </c:ser>
        <c:gapWidth val="150"/>
        <c:overlap val="0"/>
        <c:axId val="86033419"/>
        <c:axId val="25622648"/>
      </c:barChart>
      <c:catAx>
        <c:axId val="86033419"/>
        <c:scaling>
          <c:orientation val="minMax"/>
        </c:scaling>
        <c:delete val="0"/>
        <c:axPos val="b"/>
        <c:numFmt formatCode="m/d" sourceLinked="0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25622648"/>
        <c:crosses val="autoZero"/>
        <c:auto val="1"/>
        <c:lblAlgn val="ctr"/>
        <c:lblOffset val="100"/>
        <c:noMultiLvlLbl val="0"/>
      </c:catAx>
      <c:valAx>
        <c:axId val="25622648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86033419"/>
        <c:crosses val="autoZero"/>
        <c:crossBetween val="between"/>
      </c:valAx>
      <c:spPr>
        <a:noFill/>
        <a:ln w="0">
          <a:noFill/>
        </a:ln>
      </c:spPr>
    </c:plotArea>
    <c:legend>
      <c:legendPos val="r"/>
      <c:overlay val="0"/>
      <c:spPr>
        <a:noFill/>
        <a:ln w="0">
          <a:noFill/>
        </a:ln>
      </c:spPr>
      <c:txPr>
        <a:bodyPr/>
        <a:lstStyle/>
        <a:p>
          <a:pPr>
            <a:defRPr b="0" sz="1000" spc="-1" strike="noStrike">
              <a:solidFill>
                <a:srgbClr val="000000"/>
              </a:solidFill>
              <a:latin typeface="Calibri"/>
            </a:defRPr>
          </a:pPr>
        </a:p>
      </c:txPr>
    </c:legend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drawings/_rels/drawing1.xml.rels><?xml version="1.0" encoding="UTF-8"?>
<Relationships xmlns="http://schemas.openxmlformats.org/package/2006/relationships"><Relationship Id="rId1" Type="http://schemas.openxmlformats.org/officeDocument/2006/relationships/chart" Target="../charts/chart1.xml"/>
</Relationships>
</file>

<file path=xl/drawings/_rels/drawing2.xml.rels><?xml version="1.0" encoding="UTF-8"?>
<Relationships xmlns="http://schemas.openxmlformats.org/package/2006/relationships"><Relationship Id="rId1" Type="http://schemas.openxmlformats.org/officeDocument/2006/relationships/chart" Target="../charts/chart2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0</xdr:colOff>
      <xdr:row>31</xdr:row>
      <xdr:rowOff>131040</xdr:rowOff>
    </xdr:from>
    <xdr:to>
      <xdr:col>9</xdr:col>
      <xdr:colOff>378000</xdr:colOff>
      <xdr:row>45</xdr:row>
      <xdr:rowOff>163440</xdr:rowOff>
    </xdr:to>
    <xdr:graphicFrame>
      <xdr:nvGraphicFramePr>
        <xdr:cNvPr id="0" name="Chart 1"/>
        <xdr:cNvGraphicFramePr/>
      </xdr:nvGraphicFramePr>
      <xdr:xfrm>
        <a:off x="141120" y="9201240"/>
        <a:ext cx="7919640" cy="26996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9</xdr:col>
      <xdr:colOff>0</xdr:colOff>
      <xdr:row>3</xdr:row>
      <xdr:rowOff>131040</xdr:rowOff>
    </xdr:from>
    <xdr:to>
      <xdr:col>21</xdr:col>
      <xdr:colOff>581760</xdr:colOff>
      <xdr:row>17</xdr:row>
      <xdr:rowOff>153000</xdr:rowOff>
    </xdr:to>
    <xdr:graphicFrame>
      <xdr:nvGraphicFramePr>
        <xdr:cNvPr id="1" name="Chart 1"/>
        <xdr:cNvGraphicFramePr/>
      </xdr:nvGraphicFramePr>
      <xdr:xfrm>
        <a:off x="6955200" y="762120"/>
        <a:ext cx="7919640" cy="28796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2.xml.rels><?xml version="1.0" encoding="UTF-8"?>
<Relationships xmlns="http://schemas.openxmlformats.org/package/2006/relationships"><Relationship Id="rId1" Type="http://schemas.openxmlformats.org/officeDocument/2006/relationships/comments" Target="../comments2.xml"/><Relationship Id="rId2" Type="http://schemas.openxmlformats.org/officeDocument/2006/relationships/drawing" Target="../drawings/drawing1.xml"/><Relationship Id="rId3" Type="http://schemas.openxmlformats.org/officeDocument/2006/relationships/vmlDrawing" Target="../drawings/vmlDrawing1.vml"/>
</Relationships>
</file>

<file path=xl/worksheets/_rels/sheet6.xml.rels><?xml version="1.0" encoding="UTF-8"?>
<Relationships xmlns="http://schemas.openxmlformats.org/package/2006/relationships"><Relationship Id="rId1" Type="http://schemas.openxmlformats.org/officeDocument/2006/relationships/drawing" Target="../drawings/drawing2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5B6B7F"/>
    <pageSetUpPr fitToPage="true"/>
  </sheetPr>
  <dimension ref="B2:D38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"/>
    <col collapsed="false" customWidth="true" hidden="false" outlineLevel="0" max="2" min="2" style="0" width="28"/>
    <col collapsed="false" customWidth="true" hidden="false" outlineLevel="0" max="3" min="3" style="0" width="48"/>
    <col collapsed="false" customWidth="true" hidden="false" outlineLevel="0" max="4" min="4" style="0" width="58"/>
  </cols>
  <sheetData>
    <row r="2" customFormat="false" ht="22.05" hidden="false" customHeight="false" outlineLevel="0" collapsed="false">
      <c r="B2" s="1" t="s">
        <v>0</v>
      </c>
    </row>
    <row r="3" customFormat="false" ht="15" hidden="false" customHeight="false" outlineLevel="0" collapsed="false">
      <c r="B3" s="2" t="s">
        <v>1</v>
      </c>
    </row>
    <row r="5" customFormat="false" ht="15" hidden="false" customHeight="false" outlineLevel="0" collapsed="false">
      <c r="B5" s="3" t="s">
        <v>2</v>
      </c>
    </row>
    <row r="6" customFormat="false" ht="30" hidden="false" customHeight="true" outlineLevel="0" collapsed="false">
      <c r="B6" s="4" t="s">
        <v>3</v>
      </c>
      <c r="C6" s="4"/>
      <c r="D6" s="4"/>
    </row>
    <row r="7" customFormat="false" ht="30" hidden="false" customHeight="true" outlineLevel="0" collapsed="false">
      <c r="B7" s="4" t="s">
        <v>4</v>
      </c>
      <c r="C7" s="4"/>
      <c r="D7" s="4"/>
    </row>
    <row r="9" customFormat="false" ht="15" hidden="false" customHeight="false" outlineLevel="0" collapsed="false">
      <c r="B9" s="3" t="s">
        <v>5</v>
      </c>
    </row>
    <row r="10" customFormat="false" ht="30" hidden="false" customHeight="true" outlineLevel="0" collapsed="false">
      <c r="B10" s="4" t="s">
        <v>6</v>
      </c>
      <c r="C10" s="4"/>
      <c r="D10" s="4"/>
    </row>
    <row r="11" customFormat="false" ht="15" hidden="false" customHeight="false" outlineLevel="0" collapsed="false">
      <c r="B11" s="5" t="s">
        <v>7</v>
      </c>
      <c r="C11" s="5" t="s">
        <v>8</v>
      </c>
      <c r="D11" s="5" t="s">
        <v>9</v>
      </c>
    </row>
    <row r="12" customFormat="false" ht="33.75" hidden="false" customHeight="true" outlineLevel="0" collapsed="false">
      <c r="B12" s="6" t="s">
        <v>10</v>
      </c>
      <c r="C12" s="7" t="s">
        <v>11</v>
      </c>
      <c r="D12" s="7" t="s">
        <v>12</v>
      </c>
    </row>
    <row r="13" customFormat="false" ht="33.75" hidden="false" customHeight="true" outlineLevel="0" collapsed="false">
      <c r="B13" s="6" t="s">
        <v>13</v>
      </c>
      <c r="C13" s="7" t="s">
        <v>14</v>
      </c>
      <c r="D13" s="7" t="s">
        <v>15</v>
      </c>
    </row>
    <row r="14" customFormat="false" ht="48.75" hidden="false" customHeight="true" outlineLevel="0" collapsed="false">
      <c r="B14" s="6" t="s">
        <v>16</v>
      </c>
      <c r="C14" s="7" t="s">
        <v>17</v>
      </c>
      <c r="D14" s="7" t="s">
        <v>18</v>
      </c>
    </row>
    <row r="15" customFormat="false" ht="33.75" hidden="false" customHeight="true" outlineLevel="0" collapsed="false">
      <c r="B15" s="6" t="s">
        <v>19</v>
      </c>
      <c r="C15" s="7" t="s">
        <v>20</v>
      </c>
      <c r="D15" s="7" t="s">
        <v>21</v>
      </c>
    </row>
    <row r="16" customFormat="false" ht="30" hidden="false" customHeight="true" outlineLevel="0" collapsed="false">
      <c r="B16" s="4" t="s">
        <v>22</v>
      </c>
      <c r="C16" s="4"/>
      <c r="D16" s="4"/>
    </row>
    <row r="18" customFormat="false" ht="15" hidden="false" customHeight="false" outlineLevel="0" collapsed="false">
      <c r="B18" s="3" t="s">
        <v>23</v>
      </c>
    </row>
    <row r="19" customFormat="false" ht="30" hidden="false" customHeight="true" outlineLevel="0" collapsed="false">
      <c r="B19" s="8" t="s">
        <v>24</v>
      </c>
      <c r="C19" s="4" t="s">
        <v>25</v>
      </c>
      <c r="D19" s="4"/>
    </row>
    <row r="20" customFormat="false" ht="30" hidden="false" customHeight="true" outlineLevel="0" collapsed="false">
      <c r="B20" s="8" t="s">
        <v>26</v>
      </c>
      <c r="C20" s="4" t="s">
        <v>27</v>
      </c>
      <c r="D20" s="4"/>
    </row>
    <row r="21" customFormat="false" ht="15.75" hidden="false" customHeight="true" outlineLevel="0" collapsed="false">
      <c r="B21" s="8" t="s">
        <v>28</v>
      </c>
      <c r="C21" s="4" t="s">
        <v>29</v>
      </c>
      <c r="D21" s="4"/>
    </row>
    <row r="22" customFormat="false" ht="15.75" hidden="false" customHeight="true" outlineLevel="0" collapsed="false">
      <c r="B22" s="8" t="s">
        <v>30</v>
      </c>
      <c r="C22" s="4" t="s">
        <v>31</v>
      </c>
      <c r="D22" s="4"/>
    </row>
    <row r="23" customFormat="false" ht="15.75" hidden="false" customHeight="true" outlineLevel="0" collapsed="false">
      <c r="B23" s="8" t="s">
        <v>32</v>
      </c>
      <c r="C23" s="4" t="s">
        <v>33</v>
      </c>
      <c r="D23" s="4"/>
    </row>
    <row r="24" customFormat="false" ht="15.75" hidden="false" customHeight="true" outlineLevel="0" collapsed="false">
      <c r="B24" s="8" t="s">
        <v>34</v>
      </c>
      <c r="C24" s="4" t="s">
        <v>35</v>
      </c>
      <c r="D24" s="4"/>
    </row>
    <row r="25" customFormat="false" ht="15.75" hidden="false" customHeight="true" outlineLevel="0" collapsed="false">
      <c r="B25" s="8" t="s">
        <v>36</v>
      </c>
      <c r="C25" s="4" t="s">
        <v>37</v>
      </c>
      <c r="D25" s="4"/>
    </row>
    <row r="27" customFormat="false" ht="15" hidden="false" customHeight="false" outlineLevel="0" collapsed="false">
      <c r="B27" s="3" t="s">
        <v>38</v>
      </c>
    </row>
    <row r="28" customFormat="false" ht="15.75" hidden="false" customHeight="true" outlineLevel="0" collapsed="false">
      <c r="B28" s="4" t="s">
        <v>39</v>
      </c>
      <c r="C28" s="4"/>
      <c r="D28" s="4"/>
    </row>
    <row r="29" customFormat="false" ht="15.75" hidden="false" customHeight="true" outlineLevel="0" collapsed="false">
      <c r="B29" s="4" t="s">
        <v>40</v>
      </c>
      <c r="C29" s="4"/>
      <c r="D29" s="4"/>
    </row>
    <row r="30" customFormat="false" ht="30" hidden="false" customHeight="true" outlineLevel="0" collapsed="false">
      <c r="B30" s="4" t="s">
        <v>41</v>
      </c>
      <c r="C30" s="4"/>
      <c r="D30" s="4"/>
    </row>
    <row r="31" customFormat="false" ht="15.75" hidden="false" customHeight="true" outlineLevel="0" collapsed="false">
      <c r="B31" s="4" t="s">
        <v>42</v>
      </c>
      <c r="C31" s="4"/>
      <c r="D31" s="4"/>
    </row>
    <row r="33" customFormat="false" ht="15" hidden="false" customHeight="false" outlineLevel="0" collapsed="false">
      <c r="B33" s="3" t="s">
        <v>43</v>
      </c>
    </row>
    <row r="34" customFormat="false" ht="30" hidden="false" customHeight="true" outlineLevel="0" collapsed="false">
      <c r="B34" s="4" t="s">
        <v>44</v>
      </c>
      <c r="C34" s="4"/>
      <c r="D34" s="4"/>
    </row>
    <row r="35" customFormat="false" ht="15.75" hidden="false" customHeight="true" outlineLevel="0" collapsed="false">
      <c r="B35" s="4" t="s">
        <v>45</v>
      </c>
      <c r="C35" s="4"/>
      <c r="D35" s="4"/>
    </row>
    <row r="36" customFormat="false" ht="15.75" hidden="false" customHeight="true" outlineLevel="0" collapsed="false">
      <c r="B36" s="4" t="s">
        <v>46</v>
      </c>
      <c r="C36" s="4"/>
      <c r="D36" s="4"/>
    </row>
    <row r="37" customFormat="false" ht="30" hidden="false" customHeight="true" outlineLevel="0" collapsed="false">
      <c r="B37" s="4" t="s">
        <v>47</v>
      </c>
      <c r="C37" s="4"/>
      <c r="D37" s="4"/>
    </row>
    <row r="38" customFormat="false" ht="15.75" hidden="false" customHeight="true" outlineLevel="0" collapsed="false">
      <c r="B38" s="4" t="s">
        <v>48</v>
      </c>
      <c r="C38" s="4"/>
      <c r="D38" s="4"/>
    </row>
  </sheetData>
  <mergeCells count="20">
    <mergeCell ref="B6:D6"/>
    <mergeCell ref="B7:D7"/>
    <mergeCell ref="B10:D10"/>
    <mergeCell ref="B16:D16"/>
    <mergeCell ref="C19:D19"/>
    <mergeCell ref="C20:D20"/>
    <mergeCell ref="C21:D21"/>
    <mergeCell ref="C22:D22"/>
    <mergeCell ref="C23:D23"/>
    <mergeCell ref="C24:D24"/>
    <mergeCell ref="C25:D25"/>
    <mergeCell ref="B28:D28"/>
    <mergeCell ref="B29:D29"/>
    <mergeCell ref="B30:D30"/>
    <mergeCell ref="B31:D31"/>
    <mergeCell ref="B34:D34"/>
    <mergeCell ref="B35:D35"/>
    <mergeCell ref="B36:D36"/>
    <mergeCell ref="B37:D37"/>
    <mergeCell ref="B38:D38"/>
  </mergeCells>
  <printOptions headings="false" gridLines="false" gridLinesSet="true" horizontalCentered="true" verticalCentered="false"/>
  <pageMargins left="0.4" right="0.4" top="0.5" bottom="0.5" header="0.511811023622047" footer="0.511811023622047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1F3A5F"/>
    <pageSetUpPr fitToPage="true"/>
  </sheetPr>
  <dimension ref="A1:L30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"/>
    <col collapsed="false" customWidth="true" hidden="false" outlineLevel="0" max="2" min="2" style="0" width="20"/>
    <col collapsed="false" customWidth="true" hidden="false" outlineLevel="0" max="3" min="3" style="0" width="14"/>
    <col collapsed="false" customWidth="true" hidden="false" outlineLevel="0" max="4" min="4" style="0" width="10"/>
    <col collapsed="false" customWidth="true" hidden="false" outlineLevel="0" max="5" min="5" style="0" width="12"/>
    <col collapsed="false" customWidth="true" hidden="false" outlineLevel="0" max="6" min="6" style="0" width="10"/>
    <col collapsed="false" customWidth="true" hidden="false" outlineLevel="0" max="7" min="7" style="0" width="12"/>
    <col collapsed="false" customWidth="true" hidden="false" outlineLevel="0" max="8" min="8" style="0" width="15"/>
    <col collapsed="false" customWidth="true" hidden="false" outlineLevel="0" max="9" min="9" style="0" width="14"/>
    <col collapsed="false" customWidth="true" hidden="false" outlineLevel="0" max="10" min="10" style="0" width="12"/>
    <col collapsed="false" customWidth="true" hidden="false" outlineLevel="0" max="11" min="11" style="0" width="18"/>
    <col collapsed="false" customWidth="true" hidden="false" outlineLevel="0" max="12" min="12" style="0" width="20"/>
  </cols>
  <sheetData>
    <row r="1" customFormat="false" ht="19.7" hidden="false" customHeight="false" outlineLevel="0" collapsed="false">
      <c r="A1" s="9" t="s">
        <v>49</v>
      </c>
    </row>
    <row r="2" customFormat="false" ht="15" hidden="false" customHeight="false" outlineLevel="0" collapsed="false">
      <c r="A2" s="2" t="s">
        <v>50</v>
      </c>
    </row>
    <row r="4" customFormat="false" ht="15" hidden="false" customHeight="false" outlineLevel="0" collapsed="false">
      <c r="B4" s="10" t="s">
        <v>51</v>
      </c>
      <c r="C4" s="11" t="n">
        <v>46325</v>
      </c>
    </row>
    <row r="6" customFormat="false" ht="25.5" hidden="false" customHeight="true" outlineLevel="0" collapsed="false">
      <c r="B6" s="12" t="s">
        <v>52</v>
      </c>
      <c r="E6" s="13" t="s">
        <v>53</v>
      </c>
      <c r="F6" s="13"/>
      <c r="G6" s="13" t="s">
        <v>54</v>
      </c>
      <c r="H6" s="13"/>
      <c r="I6" s="13" t="s">
        <v>55</v>
      </c>
      <c r="J6" s="13"/>
      <c r="K6" s="13" t="s">
        <v>56</v>
      </c>
      <c r="L6" s="13"/>
    </row>
    <row r="7" customFormat="false" ht="30" hidden="false" customHeight="true" outlineLevel="0" collapsed="false">
      <c r="B7" s="14" t="str">
        <f aca="false">IF(OR(C13&gt;10,C14&gt;0),"Red",IF(OR(C13&gt;0,C15&gt;0,C16&gt;0),"Amber","Green"))</f>
        <v>Amber</v>
      </c>
      <c r="C7" s="14"/>
      <c r="E7" s="15" t="n">
        <f aca="false">COUNTIF(Device_Tracker!$J$6:$J$160,"Signed Off")</f>
        <v>26</v>
      </c>
      <c r="F7" s="15"/>
      <c r="G7" s="15" t="n">
        <f aca="false">COUNTIF(Device_Tracker!$G$6:$G$160,"&lt;="&amp;AsOf)</f>
        <v>32</v>
      </c>
      <c r="H7" s="15"/>
      <c r="I7" s="16" t="n">
        <f aca="false">COUNTIF(Device_Tracker!$J$6:$J$160,"Signed Off")/COUNTA(Device_Tracker!$A$6:$A$160)</f>
        <v>0.270833333333333</v>
      </c>
      <c r="J7" s="16"/>
      <c r="K7" s="17" t="n">
        <f aca="false">COUNTIF(Device_Tracker!$J$6:$J$160,"Signed Off")-COUNTIF(Device_Tracker!$G$6:$G$160,"&lt;="&amp;AsOf)</f>
        <v>-6</v>
      </c>
      <c r="L7" s="17"/>
    </row>
    <row r="8" customFormat="false" ht="15" hidden="false" customHeight="false" outlineLevel="0" collapsed="false">
      <c r="B8" s="14"/>
      <c r="C8" s="14"/>
    </row>
    <row r="9" customFormat="false" ht="30" hidden="false" customHeight="true" outlineLevel="0" collapsed="false">
      <c r="B9" s="18" t="s">
        <v>57</v>
      </c>
      <c r="C9" s="18"/>
    </row>
    <row r="10" customFormat="false" ht="25.5" hidden="false" customHeight="true" outlineLevel="0" collapsed="false">
      <c r="B10" s="18"/>
      <c r="C10" s="18"/>
      <c r="E10" s="13" t="s">
        <v>58</v>
      </c>
      <c r="F10" s="13"/>
      <c r="G10" s="13" t="s">
        <v>59</v>
      </c>
      <c r="H10" s="13"/>
      <c r="I10" s="13" t="s">
        <v>60</v>
      </c>
      <c r="J10" s="13"/>
      <c r="K10" s="13" t="s">
        <v>61</v>
      </c>
      <c r="L10" s="13"/>
    </row>
    <row r="11" customFormat="false" ht="30" hidden="false" customHeight="true" outlineLevel="0" collapsed="false">
      <c r="B11" s="18"/>
      <c r="C11" s="18"/>
      <c r="E11" s="15" t="n">
        <f aca="false">COUNTIF(Device_Tracker!$J$6:$J$160,"Blocked")</f>
        <v>4</v>
      </c>
      <c r="F11" s="15"/>
      <c r="G11" s="19" t="str">
        <f aca="false">COUNTIFS(Issue_Log!$D$6:$D$60,"Sev1 - Blocker",Issue_Log!$H$6:$H$60,"Open")&amp;" / "&amp;COUNTIF(Issue_Log!$H$6:$H$60,"Open")</f>
        <v>1 / 2</v>
      </c>
      <c r="H11" s="19"/>
      <c r="I11" s="15" t="n">
        <f aca="false">COUNTIFS(Device_Tracker!$J$6:$J$160,"Signed Off",Device_Tracker!$N$6:$N$160,"&lt;&gt;Y")</f>
        <v>6</v>
      </c>
      <c r="J11" s="15"/>
      <c r="K11" s="16" t="n">
        <f aca="false">IFERROR(COUNTIF(Device_Tracker!$R$6:$R$160,"Yes")/COUNTIF(Device_Tracker!$J$6:$J$160,"Signed Off"),0)</f>
        <v>0.653846153846154</v>
      </c>
      <c r="L11" s="16"/>
    </row>
    <row r="12" customFormat="false" ht="15" hidden="false" customHeight="false" outlineLevel="0" collapsed="false">
      <c r="B12" s="20" t="s">
        <v>62</v>
      </c>
      <c r="C12" s="21"/>
    </row>
    <row r="13" customFormat="false" ht="15" hidden="false" customHeight="false" outlineLevel="0" collapsed="false">
      <c r="B13" s="22" t="s">
        <v>63</v>
      </c>
      <c r="C13" s="23" t="n">
        <f aca="false">MAX(0,G7-E7)</f>
        <v>6</v>
      </c>
    </row>
    <row r="14" customFormat="false" ht="15" hidden="false" customHeight="false" outlineLevel="0" collapsed="false">
      <c r="B14" s="22" t="s">
        <v>64</v>
      </c>
      <c r="C14" s="23" t="n">
        <f aca="false">COUNTIFS(Issue_Log!$D$6:$D$60,"Sev1 - Blocker",Issue_Log!$H$6:$H$60,"Open",Issue_Log!$K$6:$K$60,"&gt;=4")</f>
        <v>0</v>
      </c>
    </row>
    <row r="15" customFormat="false" ht="15" hidden="false" customHeight="false" outlineLevel="0" collapsed="false">
      <c r="B15" s="22" t="s">
        <v>65</v>
      </c>
      <c r="C15" s="23" t="n">
        <f aca="false">COUNTIFS(Issue_Log!$D$6:$D$60,"Sev1 - Blocker",Issue_Log!$H$6:$H$60,"Open")</f>
        <v>1</v>
      </c>
    </row>
    <row r="16" customFormat="false" ht="15" hidden="false" customHeight="false" outlineLevel="0" collapsed="false">
      <c r="B16" s="22" t="s">
        <v>66</v>
      </c>
      <c r="C16" s="23" t="n">
        <f aca="false">COUNTIF(Device_Tracker!$J$6:$J$160,"Blocked")</f>
        <v>4</v>
      </c>
    </row>
    <row r="19" customFormat="false" ht="15" hidden="false" customHeight="false" outlineLevel="0" collapsed="false">
      <c r="B19" s="24" t="s">
        <v>67</v>
      </c>
      <c r="C19" s="21"/>
      <c r="D19" s="21"/>
      <c r="E19" s="21"/>
      <c r="F19" s="21"/>
      <c r="G19" s="21"/>
      <c r="H19" s="21"/>
      <c r="I19" s="21"/>
      <c r="J19" s="21"/>
      <c r="K19" s="21"/>
      <c r="L19" s="21"/>
    </row>
    <row r="20" customFormat="false" ht="30" hidden="false" customHeight="true" outlineLevel="0" collapsed="false">
      <c r="B20" s="25" t="s">
        <v>68</v>
      </c>
      <c r="C20" s="25" t="s">
        <v>69</v>
      </c>
      <c r="D20" s="25"/>
      <c r="E20" s="25" t="s">
        <v>70</v>
      </c>
      <c r="F20" s="25" t="s">
        <v>71</v>
      </c>
      <c r="G20" s="25" t="s">
        <v>72</v>
      </c>
      <c r="H20" s="25" t="s">
        <v>73</v>
      </c>
      <c r="I20" s="25" t="s">
        <v>74</v>
      </c>
      <c r="J20" s="25" t="s">
        <v>75</v>
      </c>
      <c r="K20" s="25" t="s">
        <v>76</v>
      </c>
      <c r="L20" s="25"/>
    </row>
    <row r="21" customFormat="false" ht="33.75" hidden="false" customHeight="true" outlineLevel="0" collapsed="false">
      <c r="B21" s="22" t="str">
        <f aca="false">Wave_Plan!A6</f>
        <v>Wave 1</v>
      </c>
      <c r="C21" s="22" t="str">
        <f aca="false">Wave_Plan!B6</f>
        <v>Pilot: Finance &amp; HR</v>
      </c>
      <c r="D21" s="22"/>
      <c r="E21" s="26" t="n">
        <f aca="false">Wave_Plan!C6</f>
        <v>46314</v>
      </c>
      <c r="F21" s="23" t="n">
        <f aca="false">Wave_Plan!E6</f>
        <v>12</v>
      </c>
      <c r="G21" s="23" t="n">
        <f aca="false">Wave_Plan!F6</f>
        <v>12</v>
      </c>
      <c r="H21" s="27" t="n">
        <f aca="false">Wave_Plan!G6</f>
        <v>1</v>
      </c>
      <c r="I21" s="27" t="n">
        <f aca="false">Wave_Plan!I6</f>
        <v>1</v>
      </c>
      <c r="J21" s="28" t="str">
        <f aca="false">Wave_Plan!L6</f>
        <v>Complete</v>
      </c>
      <c r="K21" s="7" t="str">
        <f aca="false">Wave_Plan!M6</f>
        <v>All laptops signed off</v>
      </c>
      <c r="L21" s="7"/>
    </row>
    <row r="22" customFormat="false" ht="33.75" hidden="false" customHeight="true" outlineLevel="0" collapsed="false">
      <c r="B22" s="22" t="str">
        <f aca="false">Wave_Plan!A7</f>
        <v>Wave 2</v>
      </c>
      <c r="C22" s="22" t="str">
        <f aca="false">Wave_Plan!B7</f>
        <v>Operations</v>
      </c>
      <c r="D22" s="22"/>
      <c r="E22" s="26" t="n">
        <f aca="false">Wave_Plan!C7</f>
        <v>46321</v>
      </c>
      <c r="F22" s="23" t="n">
        <f aca="false">Wave_Plan!E7</f>
        <v>40</v>
      </c>
      <c r="G22" s="23" t="n">
        <f aca="false">Wave_Plan!F7</f>
        <v>14</v>
      </c>
      <c r="H22" s="27" t="n">
        <f aca="false">Wave_Plan!G7</f>
        <v>0.35</v>
      </c>
      <c r="I22" s="27" t="n">
        <f aca="false">Wave_Plan!I7</f>
        <v>1</v>
      </c>
      <c r="J22" s="28" t="str">
        <f aca="false">Wave_Plan!L7</f>
        <v>In progress</v>
      </c>
      <c r="K22" s="7" t="str">
        <f aca="false">Wave_Plan!M7</f>
        <v>Started Oct 26; 14 of 40 signed off</v>
      </c>
      <c r="L22" s="7"/>
    </row>
    <row r="23" customFormat="false" ht="33.75" hidden="false" customHeight="true" outlineLevel="0" collapsed="false">
      <c r="B23" s="22" t="str">
        <f aca="false">Wave_Plan!A8</f>
        <v>Wave 3</v>
      </c>
      <c r="C23" s="22" t="str">
        <f aca="false">Wave_Plan!B8</f>
        <v>Sales &amp; Client Services</v>
      </c>
      <c r="D23" s="22"/>
      <c r="E23" s="26" t="n">
        <f aca="false">Wave_Plan!C8</f>
        <v>46335</v>
      </c>
      <c r="F23" s="23" t="n">
        <f aca="false">Wave_Plan!E8</f>
        <v>44</v>
      </c>
      <c r="G23" s="23" t="n">
        <f aca="false">Wave_Plan!F8</f>
        <v>0</v>
      </c>
      <c r="H23" s="27" t="n">
        <f aca="false">Wave_Plan!G8</f>
        <v>0</v>
      </c>
      <c r="I23" s="27" t="n">
        <f aca="false">Wave_Plan!I8</f>
        <v>0.409090909090909</v>
      </c>
      <c r="J23" s="28" t="str">
        <f aca="false">Wave_Plan!L8</f>
        <v>NO-GO</v>
      </c>
      <c r="K23" s="7" t="str">
        <f aca="false">Wave_Plan!M8</f>
        <v>Prior wave 35% done (need 95%). 1 Sev1 issue open. Users ready 41% (need 95%).</v>
      </c>
      <c r="L23" s="7"/>
    </row>
    <row r="26" customFormat="false" ht="15" hidden="false" customHeight="false" outlineLevel="0" collapsed="false">
      <c r="B26" s="24" t="s">
        <v>77</v>
      </c>
      <c r="C26" s="21"/>
      <c r="D26" s="21"/>
      <c r="E26" s="21"/>
      <c r="G26" s="24" t="s">
        <v>78</v>
      </c>
      <c r="H26" s="21"/>
      <c r="I26" s="21"/>
      <c r="J26" s="21"/>
      <c r="K26" s="21"/>
      <c r="L26" s="21"/>
    </row>
    <row r="27" customFormat="false" ht="30" hidden="false" customHeight="true" outlineLevel="0" collapsed="false">
      <c r="B27" s="25" t="s">
        <v>79</v>
      </c>
      <c r="C27" s="25"/>
      <c r="D27" s="25" t="s">
        <v>71</v>
      </c>
      <c r="G27" s="25" t="s">
        <v>80</v>
      </c>
      <c r="H27" s="25" t="s">
        <v>81</v>
      </c>
      <c r="I27" s="25" t="s">
        <v>82</v>
      </c>
      <c r="J27" s="25"/>
      <c r="K27" s="25"/>
      <c r="L27" s="25" t="s">
        <v>83</v>
      </c>
    </row>
    <row r="28" customFormat="false" ht="45.75" hidden="false" customHeight="true" outlineLevel="0" collapsed="false">
      <c r="B28" s="22" t="s">
        <v>84</v>
      </c>
      <c r="C28" s="22"/>
      <c r="D28" s="23" t="n">
        <f aca="false">COUNTIF(Device_Tracker!$S$6:$S$160,B28)</f>
        <v>4</v>
      </c>
      <c r="G28" s="22" t="str">
        <f aca="false">IFERROR(INDEX(Issue_Log!$A:$A,MOD(SMALL(Issue_Log!$M$6:$M$60,1),1000)),"—")</f>
        <v>ISS-03</v>
      </c>
      <c r="H28" s="22" t="str">
        <f aca="false">IFERROR(INDEX(Issue_Log!$D:$D,MOD(SMALL(Issue_Log!$M$6:$M$60,1),1000)),"")</f>
        <v>Sev1 - Blocker</v>
      </c>
      <c r="I28" s="7" t="str">
        <f aca="false">IFERROR(INDEX(Issue_Log!$F:$F,MOD(SMALL(Issue_Log!$M$6:$M$60,1),1000)),"")</f>
        <v>Dispatch scheduling app won't activate its license on new laptops; 3 users kept on old laptops</v>
      </c>
      <c r="J28" s="22"/>
      <c r="K28" s="22"/>
      <c r="L28" s="23" t="n">
        <f aca="false">IFERROR(INDEX(Issue_Log!$K:$K,MOD(SMALL(Issue_Log!$M$6:$M$60,1),1000)),"")</f>
        <v>3</v>
      </c>
    </row>
    <row r="29" customFormat="false" ht="45.75" hidden="false" customHeight="true" outlineLevel="0" collapsed="false">
      <c r="B29" s="22" t="s">
        <v>85</v>
      </c>
      <c r="C29" s="22"/>
      <c r="D29" s="23" t="n">
        <f aca="false">COUNTIF(Device_Tracker!$S$6:$S$160,B29)</f>
        <v>0</v>
      </c>
      <c r="G29" s="22" t="str">
        <f aca="false">IFERROR(INDEX(Issue_Log!$A:$A,MOD(SMALL(Issue_Log!$M$6:$M$60,2),1000)),"—")</f>
        <v>ISS-04</v>
      </c>
      <c r="H29" s="22" t="str">
        <f aca="false">IFERROR(INDEX(Issue_Log!$D:$D,MOD(SMALL(Issue_Log!$M$6:$M$60,2),1000)),"")</f>
        <v>Sev2 - Major</v>
      </c>
      <c r="I29" s="7" t="str">
        <f aca="false">IFERROR(INDEX(Issue_Log!$F:$F,MOD(SMALL(Issue_Log!$M$6:$M$60,2),1000)),"")</f>
        <v>One new laptop arrived with a dead screen; replacement ordered from the reseller</v>
      </c>
      <c r="J29" s="22"/>
      <c r="K29" s="22"/>
      <c r="L29" s="23" t="n">
        <f aca="false">IFERROR(INDEX(Issue_Log!$K:$K,MOD(SMALL(Issue_Log!$M$6:$M$60,2),1000)),"")</f>
        <v>2</v>
      </c>
    </row>
    <row r="30" customFormat="false" ht="45.75" hidden="false" customHeight="true" outlineLevel="0" collapsed="false">
      <c r="B30" s="22" t="s">
        <v>86</v>
      </c>
      <c r="C30" s="22"/>
      <c r="D30" s="23" t="n">
        <f aca="false">COUNTIF(Device_Tracker!$S$6:$S$160,B30)</f>
        <v>3</v>
      </c>
      <c r="G30" s="22" t="str">
        <f aca="false">IFERROR(INDEX(Issue_Log!$A:$A,MOD(SMALL(Issue_Log!$M$6:$M$60,3),1000)),"—")</f>
        <v>—</v>
      </c>
      <c r="H30" s="22" t="str">
        <f aca="false">IFERROR(INDEX(Issue_Log!$D:$D,MOD(SMALL(Issue_Log!$M$6:$M$60,3),1000)),"")</f>
        <v/>
      </c>
      <c r="I30" s="7" t="str">
        <f aca="false">IFERROR(INDEX(Issue_Log!$F:$F,MOD(SMALL(Issue_Log!$M$6:$M$60,3),1000)),"")</f>
        <v/>
      </c>
      <c r="J30" s="22"/>
      <c r="K30" s="22"/>
      <c r="L30" s="23" t="str">
        <f aca="false">IFERROR(INDEX(Issue_Log!$K:$K,MOD(SMALL(Issue_Log!$M$6:$M$60,3),1000)),"")</f>
        <v/>
      </c>
    </row>
  </sheetData>
  <mergeCells count="31">
    <mergeCell ref="E6:F6"/>
    <mergeCell ref="G6:H6"/>
    <mergeCell ref="I6:J6"/>
    <mergeCell ref="K6:L6"/>
    <mergeCell ref="B7:C8"/>
    <mergeCell ref="E7:F7"/>
    <mergeCell ref="G7:H7"/>
    <mergeCell ref="I7:J7"/>
    <mergeCell ref="K7:L7"/>
    <mergeCell ref="B9:C11"/>
    <mergeCell ref="E10:F10"/>
    <mergeCell ref="G10:H10"/>
    <mergeCell ref="I10:J10"/>
    <mergeCell ref="K10:L10"/>
    <mergeCell ref="E11:F11"/>
    <mergeCell ref="G11:H11"/>
    <mergeCell ref="I11:J11"/>
    <mergeCell ref="K11:L11"/>
    <mergeCell ref="C20:D20"/>
    <mergeCell ref="K20:L20"/>
    <mergeCell ref="C21:D21"/>
    <mergeCell ref="K21:L21"/>
    <mergeCell ref="C22:D22"/>
    <mergeCell ref="K22:L22"/>
    <mergeCell ref="C23:D23"/>
    <mergeCell ref="K23:L23"/>
    <mergeCell ref="B27:C27"/>
    <mergeCell ref="I27:K27"/>
    <mergeCell ref="B28:C28"/>
    <mergeCell ref="B29:C29"/>
    <mergeCell ref="B30:C30"/>
  </mergeCells>
  <conditionalFormatting sqref="B7">
    <cfRule type="cellIs" priority="2" operator="equal" aboveAverage="0" equalAverage="0" bottom="0" percent="0" rank="0" text="" dxfId="0">
      <formula>"Green"</formula>
    </cfRule>
    <cfRule type="cellIs" priority="3" operator="equal" aboveAverage="0" equalAverage="0" bottom="0" percent="0" rank="0" text="" dxfId="1">
      <formula>"Amber"</formula>
    </cfRule>
    <cfRule type="cellIs" priority="4" operator="equal" aboveAverage="0" equalAverage="0" bottom="0" percent="0" rank="0" text="" dxfId="2">
      <formula>"Red"</formula>
    </cfRule>
  </conditionalFormatting>
  <conditionalFormatting sqref="J21:J23">
    <cfRule type="cellIs" priority="5" operator="equal" aboveAverage="0" equalAverage="0" bottom="0" percent="0" rank="0" text="" dxfId="3">
      <formula>"Complete"</formula>
    </cfRule>
    <cfRule type="cellIs" priority="6" operator="equal" aboveAverage="0" equalAverage="0" bottom="0" percent="0" rank="0" text="" dxfId="3">
      <formula>"Done"</formula>
    </cfRule>
    <cfRule type="cellIs" priority="7" operator="equal" aboveAverage="0" equalAverage="0" bottom="0" percent="0" rank="0" text="" dxfId="3">
      <formula>"Closed"</formula>
    </cfRule>
    <cfRule type="cellIs" priority="8" operator="equal" aboveAverage="0" equalAverage="0" bottom="0" percent="0" rank="0" text="" dxfId="3">
      <formula>"Answered"</formula>
    </cfRule>
    <cfRule type="cellIs" priority="9" operator="equal" aboveAverage="0" equalAverage="0" bottom="0" percent="0" rank="0" text="" dxfId="4">
      <formula>"Approved"</formula>
    </cfRule>
    <cfRule type="cellIs" priority="10" operator="equal" aboveAverage="0" equalAverage="0" bottom="0" percent="0" rank="0" text="" dxfId="4">
      <formula>"On Track"</formula>
    </cfRule>
    <cfRule type="cellIs" priority="11" operator="equal" aboveAverage="0" equalAverage="0" bottom="0" percent="0" rank="0" text="" dxfId="4">
      <formula>"Green"</formula>
    </cfRule>
    <cfRule type="cellIs" priority="12" operator="equal" aboveAverage="0" equalAverage="0" bottom="0" percent="0" rank="0" text="" dxfId="4">
      <formula>"GO"</formula>
    </cfRule>
    <cfRule type="cellIs" priority="13" operator="equal" aboveAverage="0" equalAverage="0" bottom="0" percent="0" rank="0" text="" dxfId="4">
      <formula>"Low"</formula>
    </cfRule>
    <cfRule type="cellIs" priority="14" operator="equal" aboveAverage="0" equalAverage="0" bottom="0" percent="0" rank="0" text="" dxfId="5">
      <formula>"At Risk"</formula>
    </cfRule>
    <cfRule type="cellIs" priority="15" operator="equal" aboveAverage="0" equalAverage="0" bottom="0" percent="0" rank="0" text="" dxfId="5">
      <formula>"Amber"</formula>
    </cfRule>
    <cfRule type="cellIs" priority="16" operator="equal" aboveAverage="0" equalAverage="0" bottom="0" percent="0" rank="0" text="" dxfId="5">
      <formula>"Medium"</formula>
    </cfRule>
    <cfRule type="cellIs" priority="17" operator="equal" aboveAverage="0" equalAverage="0" bottom="0" percent="0" rank="0" text="" dxfId="5">
      <formula>"Pending"</formula>
    </cfRule>
    <cfRule type="cellIs" priority="18" operator="equal" aboveAverage="0" equalAverage="0" bottom="0" percent="0" rank="0" text="" dxfId="5">
      <formula>"Open"</formula>
    </cfRule>
    <cfRule type="cellIs" priority="19" operator="equal" aboveAverage="0" equalAverage="0" bottom="0" percent="0" rank="0" text="" dxfId="6">
      <formula>"Late"</formula>
    </cfRule>
    <cfRule type="cellIs" priority="20" operator="equal" aboveAverage="0" equalAverage="0" bottom="0" percent="0" rank="0" text="" dxfId="6">
      <formula>"Red"</formula>
    </cfRule>
    <cfRule type="cellIs" priority="21" operator="equal" aboveAverage="0" equalAverage="0" bottom="0" percent="0" rank="0" text="" dxfId="6">
      <formula>"High"</formula>
    </cfRule>
    <cfRule type="cellIs" priority="22" operator="equal" aboveAverage="0" equalAverage="0" bottom="0" percent="0" rank="0" text="" dxfId="6">
      <formula>"Overdue"</formula>
    </cfRule>
    <cfRule type="cellIs" priority="23" operator="equal" aboveAverage="0" equalAverage="0" bottom="0" percent="0" rank="0" text="" dxfId="6">
      <formula>"OVERDUE"</formula>
    </cfRule>
    <cfRule type="cellIs" priority="24" operator="equal" aboveAverage="0" equalAverage="0" bottom="0" percent="0" rank="0" text="" dxfId="6">
      <formula>"NO-GO"</formula>
    </cfRule>
    <cfRule type="cellIs" priority="25" operator="equal" aboveAverage="0" equalAverage="0" bottom="0" percent="0" rank="0" text="" dxfId="6">
      <formula>"Blocked"</formula>
    </cfRule>
    <cfRule type="cellIs" priority="26" operator="equal" aboveAverage="0" equalAverage="0" bottom="0" percent="0" rank="0" text="" dxfId="7">
      <formula>"In progress"</formula>
    </cfRule>
  </conditionalFormatting>
  <conditionalFormatting sqref="B28:B30">
    <cfRule type="cellIs" priority="27" operator="equal" aboveAverage="0" equalAverage="0" bottom="0" percent="0" rank="0" text="" dxfId="3">
      <formula>"Complete"</formula>
    </cfRule>
    <cfRule type="cellIs" priority="28" operator="equal" aboveAverage="0" equalAverage="0" bottom="0" percent="0" rank="0" text="" dxfId="3">
      <formula>"Done"</formula>
    </cfRule>
    <cfRule type="cellIs" priority="29" operator="equal" aboveAverage="0" equalAverage="0" bottom="0" percent="0" rank="0" text="" dxfId="3">
      <formula>"Closed"</formula>
    </cfRule>
    <cfRule type="cellIs" priority="30" operator="equal" aboveAverage="0" equalAverage="0" bottom="0" percent="0" rank="0" text="" dxfId="3">
      <formula>"Answered"</formula>
    </cfRule>
    <cfRule type="cellIs" priority="31" operator="equal" aboveAverage="0" equalAverage="0" bottom="0" percent="0" rank="0" text="" dxfId="4">
      <formula>"Approved"</formula>
    </cfRule>
    <cfRule type="cellIs" priority="32" operator="equal" aboveAverage="0" equalAverage="0" bottom="0" percent="0" rank="0" text="" dxfId="4">
      <formula>"On Track"</formula>
    </cfRule>
    <cfRule type="cellIs" priority="33" operator="equal" aboveAverage="0" equalAverage="0" bottom="0" percent="0" rank="0" text="" dxfId="4">
      <formula>"Green"</formula>
    </cfRule>
    <cfRule type="cellIs" priority="34" operator="equal" aboveAverage="0" equalAverage="0" bottom="0" percent="0" rank="0" text="" dxfId="4">
      <formula>"GO"</formula>
    </cfRule>
    <cfRule type="cellIs" priority="35" operator="equal" aboveAverage="0" equalAverage="0" bottom="0" percent="0" rank="0" text="" dxfId="4">
      <formula>"Low"</formula>
    </cfRule>
    <cfRule type="cellIs" priority="36" operator="equal" aboveAverage="0" equalAverage="0" bottom="0" percent="0" rank="0" text="" dxfId="5">
      <formula>"At Risk"</formula>
    </cfRule>
    <cfRule type="cellIs" priority="37" operator="equal" aboveAverage="0" equalAverage="0" bottom="0" percent="0" rank="0" text="" dxfId="5">
      <formula>"Amber"</formula>
    </cfRule>
    <cfRule type="cellIs" priority="38" operator="equal" aboveAverage="0" equalAverage="0" bottom="0" percent="0" rank="0" text="" dxfId="5">
      <formula>"Medium"</formula>
    </cfRule>
    <cfRule type="cellIs" priority="39" operator="equal" aboveAverage="0" equalAverage="0" bottom="0" percent="0" rank="0" text="" dxfId="5">
      <formula>"Pending"</formula>
    </cfRule>
    <cfRule type="cellIs" priority="40" operator="equal" aboveAverage="0" equalAverage="0" bottom="0" percent="0" rank="0" text="" dxfId="5">
      <formula>"Open"</formula>
    </cfRule>
    <cfRule type="cellIs" priority="41" operator="equal" aboveAverage="0" equalAverage="0" bottom="0" percent="0" rank="0" text="" dxfId="6">
      <formula>"Late"</formula>
    </cfRule>
    <cfRule type="cellIs" priority="42" operator="equal" aboveAverage="0" equalAverage="0" bottom="0" percent="0" rank="0" text="" dxfId="6">
      <formula>"Red"</formula>
    </cfRule>
    <cfRule type="cellIs" priority="43" operator="equal" aboveAverage="0" equalAverage="0" bottom="0" percent="0" rank="0" text="" dxfId="6">
      <formula>"High"</formula>
    </cfRule>
    <cfRule type="cellIs" priority="44" operator="equal" aboveAverage="0" equalAverage="0" bottom="0" percent="0" rank="0" text="" dxfId="6">
      <formula>"Overdue"</formula>
    </cfRule>
    <cfRule type="cellIs" priority="45" operator="equal" aboveAverage="0" equalAverage="0" bottom="0" percent="0" rank="0" text="" dxfId="6">
      <formula>"OVERDUE"</formula>
    </cfRule>
    <cfRule type="cellIs" priority="46" operator="equal" aboveAverage="0" equalAverage="0" bottom="0" percent="0" rank="0" text="" dxfId="6">
      <formula>"NO-GO"</formula>
    </cfRule>
    <cfRule type="cellIs" priority="47" operator="equal" aboveAverage="0" equalAverage="0" bottom="0" percent="0" rank="0" text="" dxfId="6">
      <formula>"Blocked"</formula>
    </cfRule>
    <cfRule type="cellIs" priority="48" operator="equal" aboveAverage="0" equalAverage="0" bottom="0" percent="0" rank="0" text="" dxfId="5">
      <formula>"Chase old laptop"</formula>
    </cfRule>
  </conditionalFormatting>
  <conditionalFormatting sqref="H28:H30">
    <cfRule type="cellIs" priority="49" operator="equal" aboveAverage="0" equalAverage="0" bottom="0" percent="0" rank="0" text="" dxfId="8">
      <formula>"Sev1 - Blocker"</formula>
    </cfRule>
  </conditionalFormatting>
  <printOptions headings="false" gridLines="false" gridLinesSet="true" horizontalCentered="true" verticalCentered="false"/>
  <pageMargins left="0.4" right="0.4" top="0.5" bottom="0.5" header="0.511811023622047" footer="0.511811023622047"/>
  <pageSetup paperSize="1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2"/>
  <legacy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2A7F8E"/>
    <pageSetUpPr fitToPage="true"/>
  </sheetPr>
  <dimension ref="A1:U160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3" ySplit="5" topLeftCell="D6" activePane="bottomRight" state="frozen"/>
      <selection pane="topLeft" activeCell="A1" activeCellId="0" sqref="A1"/>
      <selection pane="topRight" activeCell="D1" activeCellId="0" sqref="D1"/>
      <selection pane="bottomLeft" activeCell="A6" activeCellId="0" sqref="A6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2" min="1" style="0" width="12"/>
    <col collapsed="false" customWidth="true" hidden="false" outlineLevel="0" max="3" min="3" style="0" width="10"/>
    <col collapsed="false" customWidth="true" hidden="false" outlineLevel="0" max="4" min="4" style="0" width="14"/>
    <col collapsed="false" customWidth="true" hidden="false" outlineLevel="0" max="5" min="5" style="0" width="8"/>
    <col collapsed="false" customWidth="true" hidden="false" outlineLevel="0" max="7" min="6" style="0" width="11"/>
    <col collapsed="false" customWidth="true" hidden="false" outlineLevel="0" max="9" min="8" style="0" width="9"/>
    <col collapsed="false" customWidth="true" hidden="false" outlineLevel="0" max="10" min="10" style="0" width="12"/>
    <col collapsed="false" customWidth="true" hidden="false" outlineLevel="0" max="11" min="11" style="0" width="34"/>
    <col collapsed="false" customWidth="true" hidden="false" outlineLevel="0" max="12" min="12" style="0" width="11"/>
    <col collapsed="false" customWidth="true" hidden="false" outlineLevel="0" max="13" min="13" style="0" width="9"/>
    <col collapsed="false" customWidth="true" hidden="false" outlineLevel="0" max="14" min="14" style="0" width="10"/>
    <col collapsed="false" customWidth="true" hidden="false" outlineLevel="0" max="15" min="15" style="0" width="9"/>
    <col collapsed="false" customWidth="true" hidden="false" outlineLevel="0" max="18" min="16" style="0" width="10"/>
    <col collapsed="false" customWidth="true" hidden="false" outlineLevel="0" max="19" min="19" style="0" width="14"/>
    <col collapsed="false" customWidth="true" hidden="true" outlineLevel="0" max="21" min="20" style="0" width="13"/>
  </cols>
  <sheetData>
    <row r="1" customFormat="false" ht="19.7" hidden="false" customHeight="false" outlineLevel="0" collapsed="false">
      <c r="A1" s="9" t="s">
        <v>87</v>
      </c>
    </row>
    <row r="2" customFormat="false" ht="15" hidden="false" customHeight="false" outlineLevel="0" collapsed="false">
      <c r="A2" s="2" t="s">
        <v>88</v>
      </c>
    </row>
    <row r="3" customFormat="false" ht="15" hidden="false" customHeight="false" outlineLevel="0" collapsed="false">
      <c r="A3" s="29"/>
      <c r="B3" s="30" t="s">
        <v>89</v>
      </c>
    </row>
    <row r="5" customFormat="false" ht="30" hidden="false" customHeight="true" outlineLevel="0" collapsed="false">
      <c r="A5" s="25" t="s">
        <v>90</v>
      </c>
      <c r="B5" s="25" t="s">
        <v>91</v>
      </c>
      <c r="C5" s="25" t="s">
        <v>92</v>
      </c>
      <c r="D5" s="25" t="s">
        <v>93</v>
      </c>
      <c r="E5" s="25" t="s">
        <v>68</v>
      </c>
      <c r="F5" s="25" t="s">
        <v>94</v>
      </c>
      <c r="G5" s="25" t="s">
        <v>95</v>
      </c>
      <c r="H5" s="25" t="s">
        <v>96</v>
      </c>
      <c r="I5" s="25" t="s">
        <v>97</v>
      </c>
      <c r="J5" s="25" t="s">
        <v>98</v>
      </c>
      <c r="K5" s="25" t="s">
        <v>99</v>
      </c>
      <c r="L5" s="25" t="s">
        <v>100</v>
      </c>
      <c r="M5" s="25" t="s">
        <v>101</v>
      </c>
      <c r="N5" s="25" t="s">
        <v>102</v>
      </c>
      <c r="O5" s="25" t="s">
        <v>103</v>
      </c>
      <c r="P5" s="25" t="s">
        <v>104</v>
      </c>
      <c r="Q5" s="25" t="s">
        <v>105</v>
      </c>
      <c r="R5" s="25" t="s">
        <v>106</v>
      </c>
      <c r="S5" s="25" t="s">
        <v>79</v>
      </c>
    </row>
    <row r="6" customFormat="false" ht="15" hidden="false" customHeight="false" outlineLevel="0" collapsed="false">
      <c r="A6" s="31" t="s">
        <v>107</v>
      </c>
      <c r="B6" s="31" t="s">
        <v>108</v>
      </c>
      <c r="C6" s="31" t="s">
        <v>109</v>
      </c>
      <c r="D6" s="31" t="s">
        <v>110</v>
      </c>
      <c r="E6" s="32" t="s">
        <v>111</v>
      </c>
      <c r="F6" s="31" t="s">
        <v>112</v>
      </c>
      <c r="G6" s="33" t="n">
        <v>46314</v>
      </c>
      <c r="H6" s="32" t="s">
        <v>113</v>
      </c>
      <c r="I6" s="32" t="s">
        <v>113</v>
      </c>
      <c r="J6" s="31" t="s">
        <v>72</v>
      </c>
      <c r="K6" s="34"/>
      <c r="L6" s="33" t="n">
        <v>46314</v>
      </c>
      <c r="M6" s="32" t="s">
        <v>113</v>
      </c>
      <c r="N6" s="32" t="s">
        <v>113</v>
      </c>
      <c r="O6" s="32" t="s">
        <v>113</v>
      </c>
      <c r="P6" s="32" t="s">
        <v>113</v>
      </c>
      <c r="Q6" s="28" t="str">
        <f aca="false">IF(A6="","",IF(AND(H6="Y",I6="Y"),"Ready","Not ready"))</f>
        <v>Ready</v>
      </c>
      <c r="R6" s="28" t="str">
        <f aca="false">IF(J6&lt;&gt;"Signed Off","",IF(AND(M6="Y",N6="Y",O6="Y",P6="Y"),"Yes","No"))</f>
        <v>Yes</v>
      </c>
      <c r="S6" s="28" t="str">
        <f aca="false">IF(A6="","",IF(J6="Blocked","Blocked",IF(AND(J6&lt;&gt;"Signed Off",G6&lt;AsOf),"Overdue",IF(AND(J6="Signed Off",N6&lt;&gt;"Y",AsOf-L6&gt;=3),"Chase old laptop",""))))</f>
        <v/>
      </c>
      <c r="T6" s="0" t="str">
        <f aca="false">IF(OR(E6="",G6=""),"",IF(COUNTIFS($E$6:$E$160,E6,$G$6:$G$160,"&lt;"&amp;G6)=0,E6,""))</f>
        <v>Wave 1</v>
      </c>
      <c r="U6" s="0" t="str">
        <f aca="false">IF(OR(E6="",G6=""),"",IF(COUNTIFS($E$6:$E$160,E6,$G$6:$G$160,"&gt;"&amp;G6)=0,E6,""))</f>
        <v/>
      </c>
    </row>
    <row r="7" customFormat="false" ht="15" hidden="false" customHeight="false" outlineLevel="0" collapsed="false">
      <c r="A7" s="31" t="s">
        <v>114</v>
      </c>
      <c r="B7" s="31" t="s">
        <v>115</v>
      </c>
      <c r="C7" s="31" t="s">
        <v>116</v>
      </c>
      <c r="D7" s="31" t="s">
        <v>110</v>
      </c>
      <c r="E7" s="32" t="s">
        <v>111</v>
      </c>
      <c r="F7" s="31" t="s">
        <v>117</v>
      </c>
      <c r="G7" s="33" t="n">
        <v>46314</v>
      </c>
      <c r="H7" s="32" t="s">
        <v>113</v>
      </c>
      <c r="I7" s="32" t="s">
        <v>113</v>
      </c>
      <c r="J7" s="31" t="s">
        <v>72</v>
      </c>
      <c r="K7" s="34"/>
      <c r="L7" s="33" t="n">
        <v>46314</v>
      </c>
      <c r="M7" s="32" t="s">
        <v>113</v>
      </c>
      <c r="N7" s="32" t="s">
        <v>113</v>
      </c>
      <c r="O7" s="32" t="s">
        <v>118</v>
      </c>
      <c r="P7" s="32" t="s">
        <v>113</v>
      </c>
      <c r="Q7" s="28" t="str">
        <f aca="false">IF(A7="","",IF(AND(H7="Y",I7="Y"),"Ready","Not ready"))</f>
        <v>Ready</v>
      </c>
      <c r="R7" s="28" t="str">
        <f aca="false">IF(J7&lt;&gt;"Signed Off","",IF(AND(M7="Y",N7="Y",O7="Y",P7="Y"),"Yes","No"))</f>
        <v>No</v>
      </c>
      <c r="S7" s="28" t="str">
        <f aca="false">IF(A7="","",IF(J7="Blocked","Blocked",IF(AND(J7&lt;&gt;"Signed Off",G7&lt;AsOf),"Overdue",IF(AND(J7="Signed Off",N7&lt;&gt;"Y",AsOf-L7&gt;=3),"Chase old laptop",""))))</f>
        <v/>
      </c>
      <c r="T7" s="0" t="str">
        <f aca="false">IF(OR(E7="",G7=""),"",IF(COUNTIFS($E$6:$E$160,E7,$G$6:$G$160,"&lt;"&amp;G7)=0,E7,""))</f>
        <v>Wave 1</v>
      </c>
      <c r="U7" s="0" t="str">
        <f aca="false">IF(OR(E7="",G7=""),"",IF(COUNTIFS($E$6:$E$160,E7,$G$6:$G$160,"&gt;"&amp;G7)=0,E7,""))</f>
        <v/>
      </c>
    </row>
    <row r="8" customFormat="false" ht="15" hidden="false" customHeight="false" outlineLevel="0" collapsed="false">
      <c r="A8" s="31" t="s">
        <v>119</v>
      </c>
      <c r="B8" s="31" t="s">
        <v>120</v>
      </c>
      <c r="C8" s="31" t="s">
        <v>121</v>
      </c>
      <c r="D8" s="31" t="s">
        <v>110</v>
      </c>
      <c r="E8" s="32" t="s">
        <v>111</v>
      </c>
      <c r="F8" s="31" t="s">
        <v>122</v>
      </c>
      <c r="G8" s="33" t="n">
        <v>46314</v>
      </c>
      <c r="H8" s="32" t="s">
        <v>113</v>
      </c>
      <c r="I8" s="32" t="s">
        <v>113</v>
      </c>
      <c r="J8" s="31" t="s">
        <v>72</v>
      </c>
      <c r="K8" s="34"/>
      <c r="L8" s="33" t="n">
        <v>46314</v>
      </c>
      <c r="M8" s="32" t="s">
        <v>113</v>
      </c>
      <c r="N8" s="32" t="s">
        <v>113</v>
      </c>
      <c r="O8" s="32" t="s">
        <v>113</v>
      </c>
      <c r="P8" s="32" t="s">
        <v>113</v>
      </c>
      <c r="Q8" s="28" t="str">
        <f aca="false">IF(A8="","",IF(AND(H8="Y",I8="Y"),"Ready","Not ready"))</f>
        <v>Ready</v>
      </c>
      <c r="R8" s="28" t="str">
        <f aca="false">IF(J8&lt;&gt;"Signed Off","",IF(AND(M8="Y",N8="Y",O8="Y",P8="Y"),"Yes","No"))</f>
        <v>Yes</v>
      </c>
      <c r="S8" s="28" t="str">
        <f aca="false">IF(A8="","",IF(J8="Blocked","Blocked",IF(AND(J8&lt;&gt;"Signed Off",G8&lt;AsOf),"Overdue",IF(AND(J8="Signed Off",N8&lt;&gt;"Y",AsOf-L8&gt;=3),"Chase old laptop",""))))</f>
        <v/>
      </c>
      <c r="T8" s="0" t="str">
        <f aca="false">IF(OR(E8="",G8=""),"",IF(COUNTIFS($E$6:$E$160,E8,$G$6:$G$160,"&lt;"&amp;G8)=0,E8,""))</f>
        <v>Wave 1</v>
      </c>
      <c r="U8" s="0" t="str">
        <f aca="false">IF(OR(E8="",G8=""),"",IF(COUNTIFS($E$6:$E$160,E8,$G$6:$G$160,"&gt;"&amp;G8)=0,E8,""))</f>
        <v/>
      </c>
    </row>
    <row r="9" customFormat="false" ht="15" hidden="false" customHeight="false" outlineLevel="0" collapsed="false">
      <c r="A9" s="31" t="s">
        <v>123</v>
      </c>
      <c r="B9" s="31" t="s">
        <v>124</v>
      </c>
      <c r="C9" s="31" t="s">
        <v>125</v>
      </c>
      <c r="D9" s="31" t="s">
        <v>110</v>
      </c>
      <c r="E9" s="32" t="s">
        <v>111</v>
      </c>
      <c r="F9" s="31" t="s">
        <v>126</v>
      </c>
      <c r="G9" s="33" t="n">
        <v>46314</v>
      </c>
      <c r="H9" s="32" t="s">
        <v>113</v>
      </c>
      <c r="I9" s="32" t="s">
        <v>113</v>
      </c>
      <c r="J9" s="31" t="s">
        <v>72</v>
      </c>
      <c r="K9" s="34"/>
      <c r="L9" s="33" t="n">
        <v>46314</v>
      </c>
      <c r="M9" s="32" t="s">
        <v>113</v>
      </c>
      <c r="N9" s="32" t="s">
        <v>118</v>
      </c>
      <c r="O9" s="32" t="s">
        <v>118</v>
      </c>
      <c r="P9" s="32" t="s">
        <v>113</v>
      </c>
      <c r="Q9" s="28" t="str">
        <f aca="false">IF(A9="","",IF(AND(H9="Y",I9="Y"),"Ready","Not ready"))</f>
        <v>Ready</v>
      </c>
      <c r="R9" s="28" t="str">
        <f aca="false">IF(J9&lt;&gt;"Signed Off","",IF(AND(M9="Y",N9="Y",O9="Y",P9="Y"),"Yes","No"))</f>
        <v>No</v>
      </c>
      <c r="S9" s="28" t="str">
        <f aca="false">IF(A9="","",IF(J9="Blocked","Blocked",IF(AND(J9&lt;&gt;"Signed Off",G9&lt;AsOf),"Overdue",IF(AND(J9="Signed Off",N9&lt;&gt;"Y",AsOf-L9&gt;=3),"Chase old laptop",""))))</f>
        <v>Chase old laptop</v>
      </c>
      <c r="T9" s="0" t="str">
        <f aca="false">IF(OR(E9="",G9=""),"",IF(COUNTIFS($E$6:$E$160,E9,$G$6:$G$160,"&lt;"&amp;G9)=0,E9,""))</f>
        <v>Wave 1</v>
      </c>
      <c r="U9" s="0" t="str">
        <f aca="false">IF(OR(E9="",G9=""),"",IF(COUNTIFS($E$6:$E$160,E9,$G$6:$G$160,"&gt;"&amp;G9)=0,E9,""))</f>
        <v/>
      </c>
    </row>
    <row r="10" customFormat="false" ht="15" hidden="false" customHeight="false" outlineLevel="0" collapsed="false">
      <c r="A10" s="31" t="s">
        <v>127</v>
      </c>
      <c r="B10" s="31" t="s">
        <v>128</v>
      </c>
      <c r="C10" s="31" t="s">
        <v>129</v>
      </c>
      <c r="D10" s="31" t="s">
        <v>110</v>
      </c>
      <c r="E10" s="32" t="s">
        <v>111</v>
      </c>
      <c r="F10" s="31" t="s">
        <v>130</v>
      </c>
      <c r="G10" s="33" t="n">
        <v>46314</v>
      </c>
      <c r="H10" s="32" t="s">
        <v>113</v>
      </c>
      <c r="I10" s="32" t="s">
        <v>113</v>
      </c>
      <c r="J10" s="31" t="s">
        <v>72</v>
      </c>
      <c r="K10" s="34"/>
      <c r="L10" s="33" t="n">
        <v>46314</v>
      </c>
      <c r="M10" s="32" t="s">
        <v>113</v>
      </c>
      <c r="N10" s="32" t="s">
        <v>113</v>
      </c>
      <c r="O10" s="32" t="s">
        <v>113</v>
      </c>
      <c r="P10" s="32" t="s">
        <v>118</v>
      </c>
      <c r="Q10" s="28" t="str">
        <f aca="false">IF(A10="","",IF(AND(H10="Y",I10="Y"),"Ready","Not ready"))</f>
        <v>Ready</v>
      </c>
      <c r="R10" s="28" t="str">
        <f aca="false">IF(J10&lt;&gt;"Signed Off","",IF(AND(M10="Y",N10="Y",O10="Y",P10="Y"),"Yes","No"))</f>
        <v>No</v>
      </c>
      <c r="S10" s="28" t="str">
        <f aca="false">IF(A10="","",IF(J10="Blocked","Blocked",IF(AND(J10&lt;&gt;"Signed Off",G10&lt;AsOf),"Overdue",IF(AND(J10="Signed Off",N10&lt;&gt;"Y",AsOf-L10&gt;=3),"Chase old laptop",""))))</f>
        <v/>
      </c>
      <c r="T10" s="0" t="str">
        <f aca="false">IF(OR(E10="",G10=""),"",IF(COUNTIFS($E$6:$E$160,E10,$G$6:$G$160,"&lt;"&amp;G10)=0,E10,""))</f>
        <v>Wave 1</v>
      </c>
      <c r="U10" s="0" t="str">
        <f aca="false">IF(OR(E10="",G10=""),"",IF(COUNTIFS($E$6:$E$160,E10,$G$6:$G$160,"&gt;"&amp;G10)=0,E10,""))</f>
        <v/>
      </c>
    </row>
    <row r="11" customFormat="false" ht="15" hidden="false" customHeight="false" outlineLevel="0" collapsed="false">
      <c r="A11" s="31" t="s">
        <v>131</v>
      </c>
      <c r="B11" s="31" t="s">
        <v>132</v>
      </c>
      <c r="C11" s="31" t="s">
        <v>133</v>
      </c>
      <c r="D11" s="31" t="s">
        <v>110</v>
      </c>
      <c r="E11" s="32" t="s">
        <v>111</v>
      </c>
      <c r="F11" s="31" t="s">
        <v>134</v>
      </c>
      <c r="G11" s="33" t="n">
        <v>46314</v>
      </c>
      <c r="H11" s="32" t="s">
        <v>113</v>
      </c>
      <c r="I11" s="32" t="s">
        <v>113</v>
      </c>
      <c r="J11" s="31" t="s">
        <v>72</v>
      </c>
      <c r="K11" s="34"/>
      <c r="L11" s="33" t="n">
        <v>46314</v>
      </c>
      <c r="M11" s="32" t="s">
        <v>113</v>
      </c>
      <c r="N11" s="32" t="s">
        <v>113</v>
      </c>
      <c r="O11" s="32" t="s">
        <v>113</v>
      </c>
      <c r="P11" s="32" t="s">
        <v>113</v>
      </c>
      <c r="Q11" s="28" t="str">
        <f aca="false">IF(A11="","",IF(AND(H11="Y",I11="Y"),"Ready","Not ready"))</f>
        <v>Ready</v>
      </c>
      <c r="R11" s="28" t="str">
        <f aca="false">IF(J11&lt;&gt;"Signed Off","",IF(AND(M11="Y",N11="Y",O11="Y",P11="Y"),"Yes","No"))</f>
        <v>Yes</v>
      </c>
      <c r="S11" s="28" t="str">
        <f aca="false">IF(A11="","",IF(J11="Blocked","Blocked",IF(AND(J11&lt;&gt;"Signed Off",G11&lt;AsOf),"Overdue",IF(AND(J11="Signed Off",N11&lt;&gt;"Y",AsOf-L11&gt;=3),"Chase old laptop",""))))</f>
        <v/>
      </c>
      <c r="T11" s="0" t="str">
        <f aca="false">IF(OR(E11="",G11=""),"",IF(COUNTIFS($E$6:$E$160,E11,$G$6:$G$160,"&lt;"&amp;G11)=0,E11,""))</f>
        <v>Wave 1</v>
      </c>
      <c r="U11" s="0" t="str">
        <f aca="false">IF(OR(E11="",G11=""),"",IF(COUNTIFS($E$6:$E$160,E11,$G$6:$G$160,"&gt;"&amp;G11)=0,E11,""))</f>
        <v/>
      </c>
    </row>
    <row r="12" customFormat="false" ht="15" hidden="false" customHeight="false" outlineLevel="0" collapsed="false">
      <c r="A12" s="31" t="s">
        <v>135</v>
      </c>
      <c r="B12" s="31" t="s">
        <v>136</v>
      </c>
      <c r="C12" s="31" t="s">
        <v>137</v>
      </c>
      <c r="D12" s="31" t="s">
        <v>110</v>
      </c>
      <c r="E12" s="32" t="s">
        <v>111</v>
      </c>
      <c r="F12" s="31" t="s">
        <v>138</v>
      </c>
      <c r="G12" s="33" t="n">
        <v>46315</v>
      </c>
      <c r="H12" s="32" t="s">
        <v>113</v>
      </c>
      <c r="I12" s="32" t="s">
        <v>113</v>
      </c>
      <c r="J12" s="31" t="s">
        <v>72</v>
      </c>
      <c r="K12" s="34"/>
      <c r="L12" s="33" t="n">
        <v>46315</v>
      </c>
      <c r="M12" s="32" t="s">
        <v>113</v>
      </c>
      <c r="N12" s="32" t="s">
        <v>113</v>
      </c>
      <c r="O12" s="32" t="s">
        <v>113</v>
      </c>
      <c r="P12" s="32" t="s">
        <v>113</v>
      </c>
      <c r="Q12" s="28" t="str">
        <f aca="false">IF(A12="","",IF(AND(H12="Y",I12="Y"),"Ready","Not ready"))</f>
        <v>Ready</v>
      </c>
      <c r="R12" s="28" t="str">
        <f aca="false">IF(J12&lt;&gt;"Signed Off","",IF(AND(M12="Y",N12="Y",O12="Y",P12="Y"),"Yes","No"))</f>
        <v>Yes</v>
      </c>
      <c r="S12" s="28" t="str">
        <f aca="false">IF(A12="","",IF(J12="Blocked","Blocked",IF(AND(J12&lt;&gt;"Signed Off",G12&lt;AsOf),"Overdue",IF(AND(J12="Signed Off",N12&lt;&gt;"Y",AsOf-L12&gt;=3),"Chase old laptop",""))))</f>
        <v/>
      </c>
      <c r="T12" s="0" t="str">
        <f aca="false">IF(OR(E12="",G12=""),"",IF(COUNTIFS($E$6:$E$160,E12,$G$6:$G$160,"&lt;"&amp;G12)=0,E12,""))</f>
        <v/>
      </c>
      <c r="U12" s="0" t="str">
        <f aca="false">IF(OR(E12="",G12=""),"",IF(COUNTIFS($E$6:$E$160,E12,$G$6:$G$160,"&gt;"&amp;G12)=0,E12,""))</f>
        <v>Wave 1</v>
      </c>
    </row>
    <row r="13" customFormat="false" ht="15" hidden="false" customHeight="false" outlineLevel="0" collapsed="false">
      <c r="A13" s="31" t="s">
        <v>139</v>
      </c>
      <c r="B13" s="31" t="s">
        <v>140</v>
      </c>
      <c r="C13" s="31" t="s">
        <v>141</v>
      </c>
      <c r="D13" s="31" t="s">
        <v>142</v>
      </c>
      <c r="E13" s="32" t="s">
        <v>111</v>
      </c>
      <c r="F13" s="31" t="s">
        <v>143</v>
      </c>
      <c r="G13" s="33" t="n">
        <v>46315</v>
      </c>
      <c r="H13" s="32" t="s">
        <v>113</v>
      </c>
      <c r="I13" s="32" t="s">
        <v>113</v>
      </c>
      <c r="J13" s="31" t="s">
        <v>72</v>
      </c>
      <c r="K13" s="34"/>
      <c r="L13" s="33" t="n">
        <v>46315</v>
      </c>
      <c r="M13" s="32" t="s">
        <v>113</v>
      </c>
      <c r="N13" s="32" t="s">
        <v>113</v>
      </c>
      <c r="O13" s="32" t="s">
        <v>113</v>
      </c>
      <c r="P13" s="32" t="s">
        <v>113</v>
      </c>
      <c r="Q13" s="28" t="str">
        <f aca="false">IF(A13="","",IF(AND(H13="Y",I13="Y"),"Ready","Not ready"))</f>
        <v>Ready</v>
      </c>
      <c r="R13" s="28" t="str">
        <f aca="false">IF(J13&lt;&gt;"Signed Off","",IF(AND(M13="Y",N13="Y",O13="Y",P13="Y"),"Yes","No"))</f>
        <v>Yes</v>
      </c>
      <c r="S13" s="28" t="str">
        <f aca="false">IF(A13="","",IF(J13="Blocked","Blocked",IF(AND(J13&lt;&gt;"Signed Off",G13&lt;AsOf),"Overdue",IF(AND(J13="Signed Off",N13&lt;&gt;"Y",AsOf-L13&gt;=3),"Chase old laptop",""))))</f>
        <v/>
      </c>
      <c r="T13" s="0" t="str">
        <f aca="false">IF(OR(E13="",G13=""),"",IF(COUNTIFS($E$6:$E$160,E13,$G$6:$G$160,"&lt;"&amp;G13)=0,E13,""))</f>
        <v/>
      </c>
      <c r="U13" s="0" t="str">
        <f aca="false">IF(OR(E13="",G13=""),"",IF(COUNTIFS($E$6:$E$160,E13,$G$6:$G$160,"&gt;"&amp;G13)=0,E13,""))</f>
        <v>Wave 1</v>
      </c>
    </row>
    <row r="14" customFormat="false" ht="15" hidden="false" customHeight="false" outlineLevel="0" collapsed="false">
      <c r="A14" s="31" t="s">
        <v>144</v>
      </c>
      <c r="B14" s="31" t="s">
        <v>145</v>
      </c>
      <c r="C14" s="31" t="s">
        <v>146</v>
      </c>
      <c r="D14" s="31" t="s">
        <v>142</v>
      </c>
      <c r="E14" s="32" t="s">
        <v>111</v>
      </c>
      <c r="F14" s="31" t="s">
        <v>147</v>
      </c>
      <c r="G14" s="33" t="n">
        <v>46315</v>
      </c>
      <c r="H14" s="32" t="s">
        <v>113</v>
      </c>
      <c r="I14" s="32" t="s">
        <v>113</v>
      </c>
      <c r="J14" s="31" t="s">
        <v>72</v>
      </c>
      <c r="K14" s="34"/>
      <c r="L14" s="33" t="n">
        <v>46315</v>
      </c>
      <c r="M14" s="32" t="s">
        <v>113</v>
      </c>
      <c r="N14" s="32" t="s">
        <v>118</v>
      </c>
      <c r="O14" s="32" t="s">
        <v>118</v>
      </c>
      <c r="P14" s="32" t="s">
        <v>113</v>
      </c>
      <c r="Q14" s="28" t="str">
        <f aca="false">IF(A14="","",IF(AND(H14="Y",I14="Y"),"Ready","Not ready"))</f>
        <v>Ready</v>
      </c>
      <c r="R14" s="28" t="str">
        <f aca="false">IF(J14&lt;&gt;"Signed Off","",IF(AND(M14="Y",N14="Y",O14="Y",P14="Y"),"Yes","No"))</f>
        <v>No</v>
      </c>
      <c r="S14" s="28" t="str">
        <f aca="false">IF(A14="","",IF(J14="Blocked","Blocked",IF(AND(J14&lt;&gt;"Signed Off",G14&lt;AsOf),"Overdue",IF(AND(J14="Signed Off",N14&lt;&gt;"Y",AsOf-L14&gt;=3),"Chase old laptop",""))))</f>
        <v>Chase old laptop</v>
      </c>
      <c r="T14" s="0" t="str">
        <f aca="false">IF(OR(E14="",G14=""),"",IF(COUNTIFS($E$6:$E$160,E14,$G$6:$G$160,"&lt;"&amp;G14)=0,E14,""))</f>
        <v/>
      </c>
      <c r="U14" s="0" t="str">
        <f aca="false">IF(OR(E14="",G14=""),"",IF(COUNTIFS($E$6:$E$160,E14,$G$6:$G$160,"&gt;"&amp;G14)=0,E14,""))</f>
        <v>Wave 1</v>
      </c>
    </row>
    <row r="15" customFormat="false" ht="15" hidden="false" customHeight="false" outlineLevel="0" collapsed="false">
      <c r="A15" s="31" t="s">
        <v>148</v>
      </c>
      <c r="B15" s="31" t="s">
        <v>149</v>
      </c>
      <c r="C15" s="31" t="s">
        <v>150</v>
      </c>
      <c r="D15" s="31" t="s">
        <v>142</v>
      </c>
      <c r="E15" s="32" t="s">
        <v>111</v>
      </c>
      <c r="F15" s="31" t="s">
        <v>151</v>
      </c>
      <c r="G15" s="33" t="n">
        <v>46315</v>
      </c>
      <c r="H15" s="32" t="s">
        <v>113</v>
      </c>
      <c r="I15" s="32" t="s">
        <v>113</v>
      </c>
      <c r="J15" s="31" t="s">
        <v>72</v>
      </c>
      <c r="K15" s="34"/>
      <c r="L15" s="33" t="n">
        <v>46315</v>
      </c>
      <c r="M15" s="32" t="s">
        <v>113</v>
      </c>
      <c r="N15" s="32" t="s">
        <v>113</v>
      </c>
      <c r="O15" s="32" t="s">
        <v>113</v>
      </c>
      <c r="P15" s="32" t="s">
        <v>113</v>
      </c>
      <c r="Q15" s="28" t="str">
        <f aca="false">IF(A15="","",IF(AND(H15="Y",I15="Y"),"Ready","Not ready"))</f>
        <v>Ready</v>
      </c>
      <c r="R15" s="28" t="str">
        <f aca="false">IF(J15&lt;&gt;"Signed Off","",IF(AND(M15="Y",N15="Y",O15="Y",P15="Y"),"Yes","No"))</f>
        <v>Yes</v>
      </c>
      <c r="S15" s="28" t="str">
        <f aca="false">IF(A15="","",IF(J15="Blocked","Blocked",IF(AND(J15&lt;&gt;"Signed Off",G15&lt;AsOf),"Overdue",IF(AND(J15="Signed Off",N15&lt;&gt;"Y",AsOf-L15&gt;=3),"Chase old laptop",""))))</f>
        <v/>
      </c>
      <c r="T15" s="0" t="str">
        <f aca="false">IF(OR(E15="",G15=""),"",IF(COUNTIFS($E$6:$E$160,E15,$G$6:$G$160,"&lt;"&amp;G15)=0,E15,""))</f>
        <v/>
      </c>
      <c r="U15" s="0" t="str">
        <f aca="false">IF(OR(E15="",G15=""),"",IF(COUNTIFS($E$6:$E$160,E15,$G$6:$G$160,"&gt;"&amp;G15)=0,E15,""))</f>
        <v>Wave 1</v>
      </c>
    </row>
    <row r="16" customFormat="false" ht="15" hidden="false" customHeight="false" outlineLevel="0" collapsed="false">
      <c r="A16" s="31" t="s">
        <v>152</v>
      </c>
      <c r="B16" s="31" t="s">
        <v>153</v>
      </c>
      <c r="C16" s="31" t="s">
        <v>154</v>
      </c>
      <c r="D16" s="31" t="s">
        <v>142</v>
      </c>
      <c r="E16" s="32" t="s">
        <v>111</v>
      </c>
      <c r="F16" s="31" t="s">
        <v>155</v>
      </c>
      <c r="G16" s="33" t="n">
        <v>46315</v>
      </c>
      <c r="H16" s="32" t="s">
        <v>113</v>
      </c>
      <c r="I16" s="32" t="s">
        <v>113</v>
      </c>
      <c r="J16" s="31" t="s">
        <v>72</v>
      </c>
      <c r="K16" s="34"/>
      <c r="L16" s="33" t="n">
        <v>46315</v>
      </c>
      <c r="M16" s="32" t="s">
        <v>113</v>
      </c>
      <c r="N16" s="32" t="s">
        <v>113</v>
      </c>
      <c r="O16" s="32" t="s">
        <v>113</v>
      </c>
      <c r="P16" s="32" t="s">
        <v>113</v>
      </c>
      <c r="Q16" s="28" t="str">
        <f aca="false">IF(A16="","",IF(AND(H16="Y",I16="Y"),"Ready","Not ready"))</f>
        <v>Ready</v>
      </c>
      <c r="R16" s="28" t="str">
        <f aca="false">IF(J16&lt;&gt;"Signed Off","",IF(AND(M16="Y",N16="Y",O16="Y",P16="Y"),"Yes","No"))</f>
        <v>Yes</v>
      </c>
      <c r="S16" s="28" t="str">
        <f aca="false">IF(A16="","",IF(J16="Blocked","Blocked",IF(AND(J16&lt;&gt;"Signed Off",G16&lt;AsOf),"Overdue",IF(AND(J16="Signed Off",N16&lt;&gt;"Y",AsOf-L16&gt;=3),"Chase old laptop",""))))</f>
        <v/>
      </c>
      <c r="T16" s="0" t="str">
        <f aca="false">IF(OR(E16="",G16=""),"",IF(COUNTIFS($E$6:$E$160,E16,$G$6:$G$160,"&lt;"&amp;G16)=0,E16,""))</f>
        <v/>
      </c>
      <c r="U16" s="0" t="str">
        <f aca="false">IF(OR(E16="",G16=""),"",IF(COUNTIFS($E$6:$E$160,E16,$G$6:$G$160,"&gt;"&amp;G16)=0,E16,""))</f>
        <v>Wave 1</v>
      </c>
    </row>
    <row r="17" customFormat="false" ht="15" hidden="false" customHeight="false" outlineLevel="0" collapsed="false">
      <c r="A17" s="31" t="s">
        <v>156</v>
      </c>
      <c r="B17" s="31" t="s">
        <v>157</v>
      </c>
      <c r="C17" s="31" t="s">
        <v>158</v>
      </c>
      <c r="D17" s="31" t="s">
        <v>142</v>
      </c>
      <c r="E17" s="32" t="s">
        <v>111</v>
      </c>
      <c r="F17" s="31" t="s">
        <v>159</v>
      </c>
      <c r="G17" s="33" t="n">
        <v>46315</v>
      </c>
      <c r="H17" s="32" t="s">
        <v>113</v>
      </c>
      <c r="I17" s="32" t="s">
        <v>113</v>
      </c>
      <c r="J17" s="31" t="s">
        <v>72</v>
      </c>
      <c r="K17" s="34"/>
      <c r="L17" s="33" t="n">
        <v>46315</v>
      </c>
      <c r="M17" s="32" t="s">
        <v>113</v>
      </c>
      <c r="N17" s="32" t="s">
        <v>113</v>
      </c>
      <c r="O17" s="32" t="s">
        <v>113</v>
      </c>
      <c r="P17" s="32" t="s">
        <v>113</v>
      </c>
      <c r="Q17" s="28" t="str">
        <f aca="false">IF(A17="","",IF(AND(H17="Y",I17="Y"),"Ready","Not ready"))</f>
        <v>Ready</v>
      </c>
      <c r="R17" s="28" t="str">
        <f aca="false">IF(J17&lt;&gt;"Signed Off","",IF(AND(M17="Y",N17="Y",O17="Y",P17="Y"),"Yes","No"))</f>
        <v>Yes</v>
      </c>
      <c r="S17" s="28" t="str">
        <f aca="false">IF(A17="","",IF(J17="Blocked","Blocked",IF(AND(J17&lt;&gt;"Signed Off",G17&lt;AsOf),"Overdue",IF(AND(J17="Signed Off",N17&lt;&gt;"Y",AsOf-L17&gt;=3),"Chase old laptop",""))))</f>
        <v/>
      </c>
      <c r="T17" s="0" t="str">
        <f aca="false">IF(OR(E17="",G17=""),"",IF(COUNTIFS($E$6:$E$160,E17,$G$6:$G$160,"&lt;"&amp;G17)=0,E17,""))</f>
        <v/>
      </c>
      <c r="U17" s="0" t="str">
        <f aca="false">IF(OR(E17="",G17=""),"",IF(COUNTIFS($E$6:$E$160,E17,$G$6:$G$160,"&gt;"&amp;G17)=0,E17,""))</f>
        <v>Wave 1</v>
      </c>
    </row>
    <row r="18" customFormat="false" ht="15" hidden="false" customHeight="false" outlineLevel="0" collapsed="false">
      <c r="A18" s="31" t="s">
        <v>160</v>
      </c>
      <c r="B18" s="31" t="s">
        <v>161</v>
      </c>
      <c r="C18" s="31" t="s">
        <v>162</v>
      </c>
      <c r="D18" s="31" t="s">
        <v>163</v>
      </c>
      <c r="E18" s="32" t="s">
        <v>164</v>
      </c>
      <c r="F18" s="31" t="s">
        <v>165</v>
      </c>
      <c r="G18" s="33" t="n">
        <v>46321</v>
      </c>
      <c r="H18" s="32" t="s">
        <v>113</v>
      </c>
      <c r="I18" s="32" t="s">
        <v>113</v>
      </c>
      <c r="J18" s="31" t="s">
        <v>72</v>
      </c>
      <c r="K18" s="34"/>
      <c r="L18" s="33" t="n">
        <v>46321</v>
      </c>
      <c r="M18" s="32" t="s">
        <v>113</v>
      </c>
      <c r="N18" s="32" t="s">
        <v>113</v>
      </c>
      <c r="O18" s="32" t="s">
        <v>113</v>
      </c>
      <c r="P18" s="32" t="s">
        <v>113</v>
      </c>
      <c r="Q18" s="28" t="str">
        <f aca="false">IF(A18="","",IF(AND(H18="Y",I18="Y"),"Ready","Not ready"))</f>
        <v>Ready</v>
      </c>
      <c r="R18" s="28" t="str">
        <f aca="false">IF(J18&lt;&gt;"Signed Off","",IF(AND(M18="Y",N18="Y",O18="Y",P18="Y"),"Yes","No"))</f>
        <v>Yes</v>
      </c>
      <c r="S18" s="28" t="str">
        <f aca="false">IF(A18="","",IF(J18="Blocked","Blocked",IF(AND(J18&lt;&gt;"Signed Off",G18&lt;AsOf),"Overdue",IF(AND(J18="Signed Off",N18&lt;&gt;"Y",AsOf-L18&gt;=3),"Chase old laptop",""))))</f>
        <v/>
      </c>
      <c r="T18" s="0" t="str">
        <f aca="false">IF(OR(E18="",G18=""),"",IF(COUNTIFS($E$6:$E$160,E18,$G$6:$G$160,"&lt;"&amp;G18)=0,E18,""))</f>
        <v>Wave 2</v>
      </c>
      <c r="U18" s="0" t="str">
        <f aca="false">IF(OR(E18="",G18=""),"",IF(COUNTIFS($E$6:$E$160,E18,$G$6:$G$160,"&gt;"&amp;G18)=0,E18,""))</f>
        <v/>
      </c>
    </row>
    <row r="19" customFormat="false" ht="15" hidden="false" customHeight="false" outlineLevel="0" collapsed="false">
      <c r="A19" s="31" t="s">
        <v>166</v>
      </c>
      <c r="B19" s="31" t="s">
        <v>167</v>
      </c>
      <c r="C19" s="31" t="s">
        <v>168</v>
      </c>
      <c r="D19" s="31" t="s">
        <v>163</v>
      </c>
      <c r="E19" s="32" t="s">
        <v>164</v>
      </c>
      <c r="F19" s="31" t="s">
        <v>169</v>
      </c>
      <c r="G19" s="33" t="n">
        <v>46321</v>
      </c>
      <c r="H19" s="32" t="s">
        <v>113</v>
      </c>
      <c r="I19" s="32" t="s">
        <v>113</v>
      </c>
      <c r="J19" s="31" t="s">
        <v>72</v>
      </c>
      <c r="K19" s="34"/>
      <c r="L19" s="33" t="n">
        <v>46321</v>
      </c>
      <c r="M19" s="32" t="s">
        <v>113</v>
      </c>
      <c r="N19" s="32" t="s">
        <v>113</v>
      </c>
      <c r="O19" s="32" t="s">
        <v>113</v>
      </c>
      <c r="P19" s="32" t="s">
        <v>113</v>
      </c>
      <c r="Q19" s="28" t="str">
        <f aca="false">IF(A19="","",IF(AND(H19="Y",I19="Y"),"Ready","Not ready"))</f>
        <v>Ready</v>
      </c>
      <c r="R19" s="28" t="str">
        <f aca="false">IF(J19&lt;&gt;"Signed Off","",IF(AND(M19="Y",N19="Y",O19="Y",P19="Y"),"Yes","No"))</f>
        <v>Yes</v>
      </c>
      <c r="S19" s="28" t="str">
        <f aca="false">IF(A19="","",IF(J19="Blocked","Blocked",IF(AND(J19&lt;&gt;"Signed Off",G19&lt;AsOf),"Overdue",IF(AND(J19="Signed Off",N19&lt;&gt;"Y",AsOf-L19&gt;=3),"Chase old laptop",""))))</f>
        <v/>
      </c>
      <c r="T19" s="0" t="str">
        <f aca="false">IF(OR(E19="",G19=""),"",IF(COUNTIFS($E$6:$E$160,E19,$G$6:$G$160,"&lt;"&amp;G19)=0,E19,""))</f>
        <v>Wave 2</v>
      </c>
      <c r="U19" s="0" t="str">
        <f aca="false">IF(OR(E19="",G19=""),"",IF(COUNTIFS($E$6:$E$160,E19,$G$6:$G$160,"&gt;"&amp;G19)=0,E19,""))</f>
        <v/>
      </c>
    </row>
    <row r="20" customFormat="false" ht="15" hidden="false" customHeight="false" outlineLevel="0" collapsed="false">
      <c r="A20" s="31" t="s">
        <v>170</v>
      </c>
      <c r="B20" s="31" t="s">
        <v>171</v>
      </c>
      <c r="C20" s="31" t="s">
        <v>172</v>
      </c>
      <c r="D20" s="31" t="s">
        <v>163</v>
      </c>
      <c r="E20" s="32" t="s">
        <v>164</v>
      </c>
      <c r="F20" s="31" t="s">
        <v>173</v>
      </c>
      <c r="G20" s="33" t="n">
        <v>46321</v>
      </c>
      <c r="H20" s="32" t="s">
        <v>113</v>
      </c>
      <c r="I20" s="32" t="s">
        <v>113</v>
      </c>
      <c r="J20" s="31" t="s">
        <v>72</v>
      </c>
      <c r="K20" s="34"/>
      <c r="L20" s="33" t="n">
        <v>46321</v>
      </c>
      <c r="M20" s="32" t="s">
        <v>113</v>
      </c>
      <c r="N20" s="32" t="s">
        <v>118</v>
      </c>
      <c r="O20" s="32" t="s">
        <v>118</v>
      </c>
      <c r="P20" s="32" t="s">
        <v>113</v>
      </c>
      <c r="Q20" s="28" t="str">
        <f aca="false">IF(A20="","",IF(AND(H20="Y",I20="Y"),"Ready","Not ready"))</f>
        <v>Ready</v>
      </c>
      <c r="R20" s="28" t="str">
        <f aca="false">IF(J20&lt;&gt;"Signed Off","",IF(AND(M20="Y",N20="Y",O20="Y",P20="Y"),"Yes","No"))</f>
        <v>No</v>
      </c>
      <c r="S20" s="28" t="str">
        <f aca="false">IF(A20="","",IF(J20="Blocked","Blocked",IF(AND(J20&lt;&gt;"Signed Off",G20&lt;AsOf),"Overdue",IF(AND(J20="Signed Off",N20&lt;&gt;"Y",AsOf-L20&gt;=3),"Chase old laptop",""))))</f>
        <v>Chase old laptop</v>
      </c>
      <c r="T20" s="0" t="str">
        <f aca="false">IF(OR(E20="",G20=""),"",IF(COUNTIFS($E$6:$E$160,E20,$G$6:$G$160,"&lt;"&amp;G20)=0,E20,""))</f>
        <v>Wave 2</v>
      </c>
      <c r="U20" s="0" t="str">
        <f aca="false">IF(OR(E20="",G20=""),"",IF(COUNTIFS($E$6:$E$160,E20,$G$6:$G$160,"&gt;"&amp;G20)=0,E20,""))</f>
        <v/>
      </c>
    </row>
    <row r="21" customFormat="false" ht="15" hidden="false" customHeight="false" outlineLevel="0" collapsed="false">
      <c r="A21" s="31" t="s">
        <v>174</v>
      </c>
      <c r="B21" s="31" t="s">
        <v>175</v>
      </c>
      <c r="C21" s="31" t="s">
        <v>176</v>
      </c>
      <c r="D21" s="31" t="s">
        <v>163</v>
      </c>
      <c r="E21" s="32" t="s">
        <v>164</v>
      </c>
      <c r="F21" s="31" t="s">
        <v>177</v>
      </c>
      <c r="G21" s="33" t="n">
        <v>46321</v>
      </c>
      <c r="H21" s="32" t="s">
        <v>113</v>
      </c>
      <c r="I21" s="32" t="s">
        <v>113</v>
      </c>
      <c r="J21" s="31" t="s">
        <v>72</v>
      </c>
      <c r="K21" s="34"/>
      <c r="L21" s="33" t="n">
        <v>46321</v>
      </c>
      <c r="M21" s="32" t="s">
        <v>113</v>
      </c>
      <c r="N21" s="32" t="s">
        <v>113</v>
      </c>
      <c r="O21" s="32" t="s">
        <v>113</v>
      </c>
      <c r="P21" s="32" t="s">
        <v>113</v>
      </c>
      <c r="Q21" s="28" t="str">
        <f aca="false">IF(A21="","",IF(AND(H21="Y",I21="Y"),"Ready","Not ready"))</f>
        <v>Ready</v>
      </c>
      <c r="R21" s="28" t="str">
        <f aca="false">IF(J21&lt;&gt;"Signed Off","",IF(AND(M21="Y",N21="Y",O21="Y",P21="Y"),"Yes","No"))</f>
        <v>Yes</v>
      </c>
      <c r="S21" s="28" t="str">
        <f aca="false">IF(A21="","",IF(J21="Blocked","Blocked",IF(AND(J21&lt;&gt;"Signed Off",G21&lt;AsOf),"Overdue",IF(AND(J21="Signed Off",N21&lt;&gt;"Y",AsOf-L21&gt;=3),"Chase old laptop",""))))</f>
        <v/>
      </c>
      <c r="T21" s="0" t="str">
        <f aca="false">IF(OR(E21="",G21=""),"",IF(COUNTIFS($E$6:$E$160,E21,$G$6:$G$160,"&lt;"&amp;G21)=0,E21,""))</f>
        <v>Wave 2</v>
      </c>
      <c r="U21" s="0" t="str">
        <f aca="false">IF(OR(E21="",G21=""),"",IF(COUNTIFS($E$6:$E$160,E21,$G$6:$G$160,"&gt;"&amp;G21)=0,E21,""))</f>
        <v/>
      </c>
    </row>
    <row r="22" customFormat="false" ht="15" hidden="false" customHeight="false" outlineLevel="0" collapsed="false">
      <c r="A22" s="31" t="s">
        <v>178</v>
      </c>
      <c r="B22" s="31" t="s">
        <v>179</v>
      </c>
      <c r="C22" s="31" t="s">
        <v>180</v>
      </c>
      <c r="D22" s="31" t="s">
        <v>163</v>
      </c>
      <c r="E22" s="32" t="s">
        <v>164</v>
      </c>
      <c r="F22" s="31" t="s">
        <v>181</v>
      </c>
      <c r="G22" s="33" t="n">
        <v>46322</v>
      </c>
      <c r="H22" s="32" t="s">
        <v>113</v>
      </c>
      <c r="I22" s="32" t="s">
        <v>113</v>
      </c>
      <c r="J22" s="31" t="s">
        <v>72</v>
      </c>
      <c r="K22" s="34"/>
      <c r="L22" s="33" t="n">
        <v>46322</v>
      </c>
      <c r="M22" s="32" t="s">
        <v>113</v>
      </c>
      <c r="N22" s="32" t="s">
        <v>113</v>
      </c>
      <c r="O22" s="32" t="s">
        <v>118</v>
      </c>
      <c r="P22" s="32" t="s">
        <v>113</v>
      </c>
      <c r="Q22" s="28" t="str">
        <f aca="false">IF(A22="","",IF(AND(H22="Y",I22="Y"),"Ready","Not ready"))</f>
        <v>Ready</v>
      </c>
      <c r="R22" s="28" t="str">
        <f aca="false">IF(J22&lt;&gt;"Signed Off","",IF(AND(M22="Y",N22="Y",O22="Y",P22="Y"),"Yes","No"))</f>
        <v>No</v>
      </c>
      <c r="S22" s="28" t="str">
        <f aca="false">IF(A22="","",IF(J22="Blocked","Blocked",IF(AND(J22&lt;&gt;"Signed Off",G22&lt;AsOf),"Overdue",IF(AND(J22="Signed Off",N22&lt;&gt;"Y",AsOf-L22&gt;=3),"Chase old laptop",""))))</f>
        <v/>
      </c>
      <c r="T22" s="0" t="str">
        <f aca="false">IF(OR(E22="",G22=""),"",IF(COUNTIFS($E$6:$E$160,E22,$G$6:$G$160,"&lt;"&amp;G22)=0,E22,""))</f>
        <v/>
      </c>
      <c r="U22" s="0" t="str">
        <f aca="false">IF(OR(E22="",G22=""),"",IF(COUNTIFS($E$6:$E$160,E22,$G$6:$G$160,"&gt;"&amp;G22)=0,E22,""))</f>
        <v/>
      </c>
    </row>
    <row r="23" customFormat="false" ht="23.85" hidden="false" customHeight="false" outlineLevel="0" collapsed="false">
      <c r="A23" s="31" t="s">
        <v>182</v>
      </c>
      <c r="B23" s="31" t="s">
        <v>183</v>
      </c>
      <c r="C23" s="31" t="s">
        <v>184</v>
      </c>
      <c r="D23" s="31" t="s">
        <v>163</v>
      </c>
      <c r="E23" s="32" t="s">
        <v>164</v>
      </c>
      <c r="F23" s="31" t="s">
        <v>185</v>
      </c>
      <c r="G23" s="33" t="n">
        <v>46322</v>
      </c>
      <c r="H23" s="32" t="s">
        <v>113</v>
      </c>
      <c r="I23" s="32" t="s">
        <v>113</v>
      </c>
      <c r="J23" s="31" t="s">
        <v>84</v>
      </c>
      <c r="K23" s="34" t="s">
        <v>186</v>
      </c>
      <c r="L23" s="33"/>
      <c r="M23" s="32"/>
      <c r="N23" s="32"/>
      <c r="O23" s="32"/>
      <c r="P23" s="32"/>
      <c r="Q23" s="28" t="str">
        <f aca="false">IF(A23="","",IF(AND(H23="Y",I23="Y"),"Ready","Not ready"))</f>
        <v>Ready</v>
      </c>
      <c r="R23" s="28" t="str">
        <f aca="false">IF(J23&lt;&gt;"Signed Off","",IF(AND(M23="Y",N23="Y",O23="Y",P23="Y"),"Yes","No"))</f>
        <v/>
      </c>
      <c r="S23" s="28" t="str">
        <f aca="false">IF(A23="","",IF(J23="Blocked","Blocked",IF(AND(J23&lt;&gt;"Signed Off",G23&lt;AsOf),"Overdue",IF(AND(J23="Signed Off",N23&lt;&gt;"Y",AsOf-L23&gt;=3),"Chase old laptop",""))))</f>
        <v>Blocked</v>
      </c>
      <c r="T23" s="0" t="str">
        <f aca="false">IF(OR(E23="",G23=""),"",IF(COUNTIFS($E$6:$E$160,E23,$G$6:$G$160,"&lt;"&amp;G23)=0,E23,""))</f>
        <v/>
      </c>
      <c r="U23" s="0" t="str">
        <f aca="false">IF(OR(E23="",G23=""),"",IF(COUNTIFS($E$6:$E$160,E23,$G$6:$G$160,"&gt;"&amp;G23)=0,E23,""))</f>
        <v/>
      </c>
    </row>
    <row r="24" customFormat="false" ht="23.85" hidden="false" customHeight="false" outlineLevel="0" collapsed="false">
      <c r="A24" s="31" t="s">
        <v>187</v>
      </c>
      <c r="B24" s="31" t="s">
        <v>188</v>
      </c>
      <c r="C24" s="31" t="s">
        <v>189</v>
      </c>
      <c r="D24" s="31" t="s">
        <v>163</v>
      </c>
      <c r="E24" s="32" t="s">
        <v>164</v>
      </c>
      <c r="F24" s="31" t="s">
        <v>190</v>
      </c>
      <c r="G24" s="33" t="n">
        <v>46322</v>
      </c>
      <c r="H24" s="32" t="s">
        <v>113</v>
      </c>
      <c r="I24" s="32" t="s">
        <v>113</v>
      </c>
      <c r="J24" s="31" t="s">
        <v>84</v>
      </c>
      <c r="K24" s="34" t="s">
        <v>186</v>
      </c>
      <c r="L24" s="33"/>
      <c r="M24" s="32"/>
      <c r="N24" s="32"/>
      <c r="O24" s="32"/>
      <c r="P24" s="32"/>
      <c r="Q24" s="28" t="str">
        <f aca="false">IF(A24="","",IF(AND(H24="Y",I24="Y"),"Ready","Not ready"))</f>
        <v>Ready</v>
      </c>
      <c r="R24" s="28" t="str">
        <f aca="false">IF(J24&lt;&gt;"Signed Off","",IF(AND(M24="Y",N24="Y",O24="Y",P24="Y"),"Yes","No"))</f>
        <v/>
      </c>
      <c r="S24" s="28" t="str">
        <f aca="false">IF(A24="","",IF(J24="Blocked","Blocked",IF(AND(J24&lt;&gt;"Signed Off",G24&lt;AsOf),"Overdue",IF(AND(J24="Signed Off",N24&lt;&gt;"Y",AsOf-L24&gt;=3),"Chase old laptop",""))))</f>
        <v>Blocked</v>
      </c>
      <c r="T24" s="0" t="str">
        <f aca="false">IF(OR(E24="",G24=""),"",IF(COUNTIFS($E$6:$E$160,E24,$G$6:$G$160,"&lt;"&amp;G24)=0,E24,""))</f>
        <v/>
      </c>
      <c r="U24" s="0" t="str">
        <f aca="false">IF(OR(E24="",G24=""),"",IF(COUNTIFS($E$6:$E$160,E24,$G$6:$G$160,"&gt;"&amp;G24)=0,E24,""))</f>
        <v/>
      </c>
    </row>
    <row r="25" customFormat="false" ht="23.85" hidden="false" customHeight="false" outlineLevel="0" collapsed="false">
      <c r="A25" s="31" t="s">
        <v>191</v>
      </c>
      <c r="B25" s="31" t="s">
        <v>192</v>
      </c>
      <c r="C25" s="31" t="s">
        <v>193</v>
      </c>
      <c r="D25" s="31" t="s">
        <v>163</v>
      </c>
      <c r="E25" s="32" t="s">
        <v>164</v>
      </c>
      <c r="F25" s="31" t="s">
        <v>194</v>
      </c>
      <c r="G25" s="33" t="n">
        <v>46322</v>
      </c>
      <c r="H25" s="32" t="s">
        <v>113</v>
      </c>
      <c r="I25" s="32" t="s">
        <v>113</v>
      </c>
      <c r="J25" s="31" t="s">
        <v>84</v>
      </c>
      <c r="K25" s="34" t="s">
        <v>186</v>
      </c>
      <c r="L25" s="33"/>
      <c r="M25" s="32"/>
      <c r="N25" s="32"/>
      <c r="O25" s="32"/>
      <c r="P25" s="32"/>
      <c r="Q25" s="28" t="str">
        <f aca="false">IF(A25="","",IF(AND(H25="Y",I25="Y"),"Ready","Not ready"))</f>
        <v>Ready</v>
      </c>
      <c r="R25" s="28" t="str">
        <f aca="false">IF(J25&lt;&gt;"Signed Off","",IF(AND(M25="Y",N25="Y",O25="Y",P25="Y"),"Yes","No"))</f>
        <v/>
      </c>
      <c r="S25" s="28" t="str">
        <f aca="false">IF(A25="","",IF(J25="Blocked","Blocked",IF(AND(J25&lt;&gt;"Signed Off",G25&lt;AsOf),"Overdue",IF(AND(J25="Signed Off",N25&lt;&gt;"Y",AsOf-L25&gt;=3),"Chase old laptop",""))))</f>
        <v>Blocked</v>
      </c>
      <c r="T25" s="0" t="str">
        <f aca="false">IF(OR(E25="",G25=""),"",IF(COUNTIFS($E$6:$E$160,E25,$G$6:$G$160,"&lt;"&amp;G25)=0,E25,""))</f>
        <v/>
      </c>
      <c r="U25" s="0" t="str">
        <f aca="false">IF(OR(E25="",G25=""),"",IF(COUNTIFS($E$6:$E$160,E25,$G$6:$G$160,"&gt;"&amp;G25)=0,E25,""))</f>
        <v/>
      </c>
    </row>
    <row r="26" customFormat="false" ht="15" hidden="false" customHeight="false" outlineLevel="0" collapsed="false">
      <c r="A26" s="31" t="s">
        <v>195</v>
      </c>
      <c r="B26" s="31" t="s">
        <v>196</v>
      </c>
      <c r="C26" s="31" t="s">
        <v>197</v>
      </c>
      <c r="D26" s="31" t="s">
        <v>163</v>
      </c>
      <c r="E26" s="32" t="s">
        <v>164</v>
      </c>
      <c r="F26" s="31" t="s">
        <v>198</v>
      </c>
      <c r="G26" s="33" t="n">
        <v>46323</v>
      </c>
      <c r="H26" s="32" t="s">
        <v>113</v>
      </c>
      <c r="I26" s="32" t="s">
        <v>113</v>
      </c>
      <c r="J26" s="31" t="s">
        <v>72</v>
      </c>
      <c r="K26" s="34"/>
      <c r="L26" s="33" t="n">
        <v>46323</v>
      </c>
      <c r="M26" s="32" t="s">
        <v>113</v>
      </c>
      <c r="N26" s="32" t="s">
        <v>113</v>
      </c>
      <c r="O26" s="32" t="s">
        <v>113</v>
      </c>
      <c r="P26" s="32" t="s">
        <v>113</v>
      </c>
      <c r="Q26" s="28" t="str">
        <f aca="false">IF(A26="","",IF(AND(H26="Y",I26="Y"),"Ready","Not ready"))</f>
        <v>Ready</v>
      </c>
      <c r="R26" s="28" t="str">
        <f aca="false">IF(J26&lt;&gt;"Signed Off","",IF(AND(M26="Y",N26="Y",O26="Y",P26="Y"),"Yes","No"))</f>
        <v>Yes</v>
      </c>
      <c r="S26" s="28" t="str">
        <f aca="false">IF(A26="","",IF(J26="Blocked","Blocked",IF(AND(J26&lt;&gt;"Signed Off",G26&lt;AsOf),"Overdue",IF(AND(J26="Signed Off",N26&lt;&gt;"Y",AsOf-L26&gt;=3),"Chase old laptop",""))))</f>
        <v/>
      </c>
      <c r="T26" s="0" t="str">
        <f aca="false">IF(OR(E26="",G26=""),"",IF(COUNTIFS($E$6:$E$160,E26,$G$6:$G$160,"&lt;"&amp;G26)=0,E26,""))</f>
        <v/>
      </c>
      <c r="U26" s="0" t="str">
        <f aca="false">IF(OR(E26="",G26=""),"",IF(COUNTIFS($E$6:$E$160,E26,$G$6:$G$160,"&gt;"&amp;G26)=0,E26,""))</f>
        <v/>
      </c>
    </row>
    <row r="27" customFormat="false" ht="15" hidden="false" customHeight="false" outlineLevel="0" collapsed="false">
      <c r="A27" s="31" t="s">
        <v>199</v>
      </c>
      <c r="B27" s="31" t="s">
        <v>200</v>
      </c>
      <c r="C27" s="31" t="s">
        <v>201</v>
      </c>
      <c r="D27" s="31" t="s">
        <v>163</v>
      </c>
      <c r="E27" s="32" t="s">
        <v>164</v>
      </c>
      <c r="F27" s="31" t="s">
        <v>202</v>
      </c>
      <c r="G27" s="33" t="n">
        <v>46323</v>
      </c>
      <c r="H27" s="32" t="s">
        <v>113</v>
      </c>
      <c r="I27" s="32" t="s">
        <v>113</v>
      </c>
      <c r="J27" s="31" t="s">
        <v>72</v>
      </c>
      <c r="K27" s="34"/>
      <c r="L27" s="33" t="n">
        <v>46323</v>
      </c>
      <c r="M27" s="32" t="s">
        <v>113</v>
      </c>
      <c r="N27" s="32" t="s">
        <v>113</v>
      </c>
      <c r="O27" s="32" t="s">
        <v>113</v>
      </c>
      <c r="P27" s="32" t="s">
        <v>113</v>
      </c>
      <c r="Q27" s="28" t="str">
        <f aca="false">IF(A27="","",IF(AND(H27="Y",I27="Y"),"Ready","Not ready"))</f>
        <v>Ready</v>
      </c>
      <c r="R27" s="28" t="str">
        <f aca="false">IF(J27&lt;&gt;"Signed Off","",IF(AND(M27="Y",N27="Y",O27="Y",P27="Y"),"Yes","No"))</f>
        <v>Yes</v>
      </c>
      <c r="S27" s="28" t="str">
        <f aca="false">IF(A27="","",IF(J27="Blocked","Blocked",IF(AND(J27&lt;&gt;"Signed Off",G27&lt;AsOf),"Overdue",IF(AND(J27="Signed Off",N27&lt;&gt;"Y",AsOf-L27&gt;=3),"Chase old laptop",""))))</f>
        <v/>
      </c>
      <c r="T27" s="0" t="str">
        <f aca="false">IF(OR(E27="",G27=""),"",IF(COUNTIFS($E$6:$E$160,E27,$G$6:$G$160,"&lt;"&amp;G27)=0,E27,""))</f>
        <v/>
      </c>
      <c r="U27" s="0" t="str">
        <f aca="false">IF(OR(E27="",G27=""),"",IF(COUNTIFS($E$6:$E$160,E27,$G$6:$G$160,"&gt;"&amp;G27)=0,E27,""))</f>
        <v/>
      </c>
    </row>
    <row r="28" customFormat="false" ht="23.85" hidden="false" customHeight="false" outlineLevel="0" collapsed="false">
      <c r="A28" s="31" t="s">
        <v>203</v>
      </c>
      <c r="B28" s="31" t="s">
        <v>204</v>
      </c>
      <c r="C28" s="31" t="s">
        <v>205</v>
      </c>
      <c r="D28" s="31" t="s">
        <v>163</v>
      </c>
      <c r="E28" s="32" t="s">
        <v>164</v>
      </c>
      <c r="F28" s="31" t="s">
        <v>206</v>
      </c>
      <c r="G28" s="33" t="n">
        <v>46323</v>
      </c>
      <c r="H28" s="32" t="s">
        <v>113</v>
      </c>
      <c r="I28" s="32" t="s">
        <v>113</v>
      </c>
      <c r="J28" s="31" t="s">
        <v>84</v>
      </c>
      <c r="K28" s="34" t="s">
        <v>207</v>
      </c>
      <c r="L28" s="33"/>
      <c r="M28" s="32"/>
      <c r="N28" s="32"/>
      <c r="O28" s="32"/>
      <c r="P28" s="32"/>
      <c r="Q28" s="28" t="str">
        <f aca="false">IF(A28="","",IF(AND(H28="Y",I28="Y"),"Ready","Not ready"))</f>
        <v>Ready</v>
      </c>
      <c r="R28" s="28" t="str">
        <f aca="false">IF(J28&lt;&gt;"Signed Off","",IF(AND(M28="Y",N28="Y",O28="Y",P28="Y"),"Yes","No"))</f>
        <v/>
      </c>
      <c r="S28" s="28" t="str">
        <f aca="false">IF(A28="","",IF(J28="Blocked","Blocked",IF(AND(J28&lt;&gt;"Signed Off",G28&lt;AsOf),"Overdue",IF(AND(J28="Signed Off",N28&lt;&gt;"Y",AsOf-L28&gt;=3),"Chase old laptop",""))))</f>
        <v>Blocked</v>
      </c>
      <c r="T28" s="0" t="str">
        <f aca="false">IF(OR(E28="",G28=""),"",IF(COUNTIFS($E$6:$E$160,E28,$G$6:$G$160,"&lt;"&amp;G28)=0,E28,""))</f>
        <v/>
      </c>
      <c r="U28" s="0" t="str">
        <f aca="false">IF(OR(E28="",G28=""),"",IF(COUNTIFS($E$6:$E$160,E28,$G$6:$G$160,"&gt;"&amp;G28)=0,E28,""))</f>
        <v/>
      </c>
    </row>
    <row r="29" customFormat="false" ht="15" hidden="false" customHeight="false" outlineLevel="0" collapsed="false">
      <c r="A29" s="31" t="s">
        <v>208</v>
      </c>
      <c r="B29" s="31" t="s">
        <v>209</v>
      </c>
      <c r="C29" s="31" t="s">
        <v>210</v>
      </c>
      <c r="D29" s="31" t="s">
        <v>163</v>
      </c>
      <c r="E29" s="32" t="s">
        <v>164</v>
      </c>
      <c r="F29" s="31" t="s">
        <v>211</v>
      </c>
      <c r="G29" s="33" t="n">
        <v>46323</v>
      </c>
      <c r="H29" s="32" t="s">
        <v>113</v>
      </c>
      <c r="I29" s="32" t="s">
        <v>113</v>
      </c>
      <c r="J29" s="31" t="s">
        <v>72</v>
      </c>
      <c r="K29" s="34"/>
      <c r="L29" s="33" t="n">
        <v>46323</v>
      </c>
      <c r="M29" s="32" t="s">
        <v>113</v>
      </c>
      <c r="N29" s="32" t="s">
        <v>113</v>
      </c>
      <c r="O29" s="32" t="s">
        <v>113</v>
      </c>
      <c r="P29" s="32" t="s">
        <v>113</v>
      </c>
      <c r="Q29" s="28" t="str">
        <f aca="false">IF(A29="","",IF(AND(H29="Y",I29="Y"),"Ready","Not ready"))</f>
        <v>Ready</v>
      </c>
      <c r="R29" s="28" t="str">
        <f aca="false">IF(J29&lt;&gt;"Signed Off","",IF(AND(M29="Y",N29="Y",O29="Y",P29="Y"),"Yes","No"))</f>
        <v>Yes</v>
      </c>
      <c r="S29" s="28" t="str">
        <f aca="false">IF(A29="","",IF(J29="Blocked","Blocked",IF(AND(J29&lt;&gt;"Signed Off",G29&lt;AsOf),"Overdue",IF(AND(J29="Signed Off",N29&lt;&gt;"Y",AsOf-L29&gt;=3),"Chase old laptop",""))))</f>
        <v/>
      </c>
      <c r="T29" s="0" t="str">
        <f aca="false">IF(OR(E29="",G29=""),"",IF(COUNTIFS($E$6:$E$160,E29,$G$6:$G$160,"&lt;"&amp;G29)=0,E29,""))</f>
        <v/>
      </c>
      <c r="U29" s="0" t="str">
        <f aca="false">IF(OR(E29="",G29=""),"",IF(COUNTIFS($E$6:$E$160,E29,$G$6:$G$160,"&gt;"&amp;G29)=0,E29,""))</f>
        <v/>
      </c>
    </row>
    <row r="30" customFormat="false" ht="15" hidden="false" customHeight="false" outlineLevel="0" collapsed="false">
      <c r="A30" s="31" t="s">
        <v>212</v>
      </c>
      <c r="B30" s="31" t="s">
        <v>213</v>
      </c>
      <c r="C30" s="31" t="s">
        <v>214</v>
      </c>
      <c r="D30" s="31" t="s">
        <v>163</v>
      </c>
      <c r="E30" s="32" t="s">
        <v>164</v>
      </c>
      <c r="F30" s="31" t="s">
        <v>138</v>
      </c>
      <c r="G30" s="33" t="n">
        <v>46324</v>
      </c>
      <c r="H30" s="32" t="s">
        <v>113</v>
      </c>
      <c r="I30" s="32" t="s">
        <v>113</v>
      </c>
      <c r="J30" s="31" t="s">
        <v>72</v>
      </c>
      <c r="K30" s="34"/>
      <c r="L30" s="33" t="n">
        <v>46324</v>
      </c>
      <c r="M30" s="32" t="s">
        <v>113</v>
      </c>
      <c r="N30" s="32" t="s">
        <v>113</v>
      </c>
      <c r="O30" s="32" t="s">
        <v>113</v>
      </c>
      <c r="P30" s="32" t="s">
        <v>113</v>
      </c>
      <c r="Q30" s="28" t="str">
        <f aca="false">IF(A30="","",IF(AND(H30="Y",I30="Y"),"Ready","Not ready"))</f>
        <v>Ready</v>
      </c>
      <c r="R30" s="28" t="str">
        <f aca="false">IF(J30&lt;&gt;"Signed Off","",IF(AND(M30="Y",N30="Y",O30="Y",P30="Y"),"Yes","No"))</f>
        <v>Yes</v>
      </c>
      <c r="S30" s="28" t="str">
        <f aca="false">IF(A30="","",IF(J30="Blocked","Blocked",IF(AND(J30&lt;&gt;"Signed Off",G30&lt;AsOf),"Overdue",IF(AND(J30="Signed Off",N30&lt;&gt;"Y",AsOf-L30&gt;=3),"Chase old laptop",""))))</f>
        <v/>
      </c>
      <c r="T30" s="0" t="str">
        <f aca="false">IF(OR(E30="",G30=""),"",IF(COUNTIFS($E$6:$E$160,E30,$G$6:$G$160,"&lt;"&amp;G30)=0,E30,""))</f>
        <v/>
      </c>
      <c r="U30" s="0" t="str">
        <f aca="false">IF(OR(E30="",G30=""),"",IF(COUNTIFS($E$6:$E$160,E30,$G$6:$G$160,"&gt;"&amp;G30)=0,E30,""))</f>
        <v/>
      </c>
    </row>
    <row r="31" customFormat="false" ht="15" hidden="false" customHeight="false" outlineLevel="0" collapsed="false">
      <c r="A31" s="31" t="s">
        <v>215</v>
      </c>
      <c r="B31" s="31" t="s">
        <v>216</v>
      </c>
      <c r="C31" s="31" t="s">
        <v>217</v>
      </c>
      <c r="D31" s="31" t="s">
        <v>163</v>
      </c>
      <c r="E31" s="32" t="s">
        <v>164</v>
      </c>
      <c r="F31" s="31" t="s">
        <v>218</v>
      </c>
      <c r="G31" s="33" t="n">
        <v>46324</v>
      </c>
      <c r="H31" s="32" t="s">
        <v>113</v>
      </c>
      <c r="I31" s="32" t="s">
        <v>113</v>
      </c>
      <c r="J31" s="31" t="s">
        <v>72</v>
      </c>
      <c r="K31" s="34"/>
      <c r="L31" s="33" t="n">
        <v>46324</v>
      </c>
      <c r="M31" s="32" t="s">
        <v>113</v>
      </c>
      <c r="N31" s="32" t="s">
        <v>118</v>
      </c>
      <c r="O31" s="32" t="s">
        <v>118</v>
      </c>
      <c r="P31" s="32" t="s">
        <v>118</v>
      </c>
      <c r="Q31" s="28" t="str">
        <f aca="false">IF(A31="","",IF(AND(H31="Y",I31="Y"),"Ready","Not ready"))</f>
        <v>Ready</v>
      </c>
      <c r="R31" s="28" t="str">
        <f aca="false">IF(J31&lt;&gt;"Signed Off","",IF(AND(M31="Y",N31="Y",O31="Y",P31="Y"),"Yes","No"))</f>
        <v>No</v>
      </c>
      <c r="S31" s="28" t="str">
        <f aca="false">IF(A31="","",IF(J31="Blocked","Blocked",IF(AND(J31&lt;&gt;"Signed Off",G31&lt;AsOf),"Overdue",IF(AND(J31="Signed Off",N31&lt;&gt;"Y",AsOf-L31&gt;=3),"Chase old laptop",""))))</f>
        <v/>
      </c>
      <c r="T31" s="0" t="str">
        <f aca="false">IF(OR(E31="",G31=""),"",IF(COUNTIFS($E$6:$E$160,E31,$G$6:$G$160,"&lt;"&amp;G31)=0,E31,""))</f>
        <v/>
      </c>
      <c r="U31" s="0" t="str">
        <f aca="false">IF(OR(E31="",G31=""),"",IF(COUNTIFS($E$6:$E$160,E31,$G$6:$G$160,"&gt;"&amp;G31)=0,E31,""))</f>
        <v/>
      </c>
    </row>
    <row r="32" customFormat="false" ht="15" hidden="false" customHeight="false" outlineLevel="0" collapsed="false">
      <c r="A32" s="31" t="s">
        <v>219</v>
      </c>
      <c r="B32" s="31" t="s">
        <v>220</v>
      </c>
      <c r="C32" s="31" t="s">
        <v>221</v>
      </c>
      <c r="D32" s="31" t="s">
        <v>163</v>
      </c>
      <c r="E32" s="32" t="s">
        <v>164</v>
      </c>
      <c r="F32" s="31" t="s">
        <v>222</v>
      </c>
      <c r="G32" s="33" t="n">
        <v>46324</v>
      </c>
      <c r="H32" s="32" t="s">
        <v>113</v>
      </c>
      <c r="I32" s="32" t="s">
        <v>113</v>
      </c>
      <c r="J32" s="31" t="s">
        <v>72</v>
      </c>
      <c r="K32" s="34"/>
      <c r="L32" s="33" t="n">
        <v>46324</v>
      </c>
      <c r="M32" s="32" t="s">
        <v>113</v>
      </c>
      <c r="N32" s="32" t="s">
        <v>113</v>
      </c>
      <c r="O32" s="32" t="s">
        <v>113</v>
      </c>
      <c r="P32" s="32" t="s">
        <v>113</v>
      </c>
      <c r="Q32" s="28" t="str">
        <f aca="false">IF(A32="","",IF(AND(H32="Y",I32="Y"),"Ready","Not ready"))</f>
        <v>Ready</v>
      </c>
      <c r="R32" s="28" t="str">
        <f aca="false">IF(J32&lt;&gt;"Signed Off","",IF(AND(M32="Y",N32="Y",O32="Y",P32="Y"),"Yes","No"))</f>
        <v>Yes</v>
      </c>
      <c r="S32" s="28" t="str">
        <f aca="false">IF(A32="","",IF(J32="Blocked","Blocked",IF(AND(J32&lt;&gt;"Signed Off",G32&lt;AsOf),"Overdue",IF(AND(J32="Signed Off",N32&lt;&gt;"Y",AsOf-L32&gt;=3),"Chase old laptop",""))))</f>
        <v/>
      </c>
      <c r="T32" s="0" t="str">
        <f aca="false">IF(OR(E32="",G32=""),"",IF(COUNTIFS($E$6:$E$160,E32,$G$6:$G$160,"&lt;"&amp;G32)=0,E32,""))</f>
        <v/>
      </c>
      <c r="U32" s="0" t="str">
        <f aca="false">IF(OR(E32="",G32=""),"",IF(COUNTIFS($E$6:$E$160,E32,$G$6:$G$160,"&gt;"&amp;G32)=0,E32,""))</f>
        <v/>
      </c>
    </row>
    <row r="33" customFormat="false" ht="15" hidden="false" customHeight="false" outlineLevel="0" collapsed="false">
      <c r="A33" s="31" t="s">
        <v>223</v>
      </c>
      <c r="B33" s="31" t="s">
        <v>224</v>
      </c>
      <c r="C33" s="31" t="s">
        <v>225</v>
      </c>
      <c r="D33" s="31" t="s">
        <v>163</v>
      </c>
      <c r="E33" s="32" t="s">
        <v>164</v>
      </c>
      <c r="F33" s="31" t="s">
        <v>226</v>
      </c>
      <c r="G33" s="33" t="n">
        <v>46324</v>
      </c>
      <c r="H33" s="32" t="s">
        <v>113</v>
      </c>
      <c r="I33" s="32" t="s">
        <v>113</v>
      </c>
      <c r="J33" s="31" t="s">
        <v>72</v>
      </c>
      <c r="K33" s="34"/>
      <c r="L33" s="33" t="n">
        <v>46324</v>
      </c>
      <c r="M33" s="32" t="s">
        <v>113</v>
      </c>
      <c r="N33" s="32" t="s">
        <v>118</v>
      </c>
      <c r="O33" s="32" t="s">
        <v>118</v>
      </c>
      <c r="P33" s="32" t="s">
        <v>113</v>
      </c>
      <c r="Q33" s="28" t="str">
        <f aca="false">IF(A33="","",IF(AND(H33="Y",I33="Y"),"Ready","Not ready"))</f>
        <v>Ready</v>
      </c>
      <c r="R33" s="28" t="str">
        <f aca="false">IF(J33&lt;&gt;"Signed Off","",IF(AND(M33="Y",N33="Y",O33="Y",P33="Y"),"Yes","No"))</f>
        <v>No</v>
      </c>
      <c r="S33" s="28" t="str">
        <f aca="false">IF(A33="","",IF(J33="Blocked","Blocked",IF(AND(J33&lt;&gt;"Signed Off",G33&lt;AsOf),"Overdue",IF(AND(J33="Signed Off",N33&lt;&gt;"Y",AsOf-L33&gt;=3),"Chase old laptop",""))))</f>
        <v/>
      </c>
      <c r="T33" s="0" t="str">
        <f aca="false">IF(OR(E33="",G33=""),"",IF(COUNTIFS($E$6:$E$160,E33,$G$6:$G$160,"&lt;"&amp;G33)=0,E33,""))</f>
        <v/>
      </c>
      <c r="U33" s="0" t="str">
        <f aca="false">IF(OR(E33="",G33=""),"",IF(COUNTIFS($E$6:$E$160,E33,$G$6:$G$160,"&gt;"&amp;G33)=0,E33,""))</f>
        <v/>
      </c>
    </row>
    <row r="34" customFormat="false" ht="15" hidden="false" customHeight="false" outlineLevel="0" collapsed="false">
      <c r="A34" s="31" t="s">
        <v>227</v>
      </c>
      <c r="B34" s="31" t="s">
        <v>228</v>
      </c>
      <c r="C34" s="31" t="s">
        <v>229</v>
      </c>
      <c r="D34" s="31" t="s">
        <v>163</v>
      </c>
      <c r="E34" s="32" t="s">
        <v>164</v>
      </c>
      <c r="F34" s="31" t="s">
        <v>230</v>
      </c>
      <c r="G34" s="33" t="n">
        <v>46325</v>
      </c>
      <c r="H34" s="32" t="s">
        <v>113</v>
      </c>
      <c r="I34" s="32" t="s">
        <v>113</v>
      </c>
      <c r="J34" s="31" t="s">
        <v>72</v>
      </c>
      <c r="K34" s="34"/>
      <c r="L34" s="33" t="n">
        <v>46325</v>
      </c>
      <c r="M34" s="32" t="s">
        <v>113</v>
      </c>
      <c r="N34" s="32" t="s">
        <v>113</v>
      </c>
      <c r="O34" s="32" t="s">
        <v>113</v>
      </c>
      <c r="P34" s="32" t="s">
        <v>113</v>
      </c>
      <c r="Q34" s="28" t="str">
        <f aca="false">IF(A34="","",IF(AND(H34="Y",I34="Y"),"Ready","Not ready"))</f>
        <v>Ready</v>
      </c>
      <c r="R34" s="28" t="str">
        <f aca="false">IF(J34&lt;&gt;"Signed Off","",IF(AND(M34="Y",N34="Y",O34="Y",P34="Y"),"Yes","No"))</f>
        <v>Yes</v>
      </c>
      <c r="S34" s="28" t="str">
        <f aca="false">IF(A34="","",IF(J34="Blocked","Blocked",IF(AND(J34&lt;&gt;"Signed Off",G34&lt;AsOf),"Overdue",IF(AND(J34="Signed Off",N34&lt;&gt;"Y",AsOf-L34&gt;=3),"Chase old laptop",""))))</f>
        <v/>
      </c>
      <c r="T34" s="0" t="str">
        <f aca="false">IF(OR(E34="",G34=""),"",IF(COUNTIFS($E$6:$E$160,E34,$G$6:$G$160,"&lt;"&amp;G34)=0,E34,""))</f>
        <v/>
      </c>
      <c r="U34" s="0" t="str">
        <f aca="false">IF(OR(E34="",G34=""),"",IF(COUNTIFS($E$6:$E$160,E34,$G$6:$G$160,"&gt;"&amp;G34)=0,E34,""))</f>
        <v/>
      </c>
    </row>
    <row r="35" customFormat="false" ht="15" hidden="false" customHeight="false" outlineLevel="0" collapsed="false">
      <c r="A35" s="31" t="s">
        <v>231</v>
      </c>
      <c r="B35" s="31" t="s">
        <v>232</v>
      </c>
      <c r="C35" s="31" t="s">
        <v>233</v>
      </c>
      <c r="D35" s="31" t="s">
        <v>163</v>
      </c>
      <c r="E35" s="32" t="s">
        <v>164</v>
      </c>
      <c r="F35" s="31" t="s">
        <v>234</v>
      </c>
      <c r="G35" s="33" t="n">
        <v>46325</v>
      </c>
      <c r="H35" s="32" t="s">
        <v>113</v>
      </c>
      <c r="I35" s="32" t="s">
        <v>113</v>
      </c>
      <c r="J35" s="31" t="s">
        <v>72</v>
      </c>
      <c r="K35" s="34"/>
      <c r="L35" s="33" t="n">
        <v>46325</v>
      </c>
      <c r="M35" s="32" t="s">
        <v>113</v>
      </c>
      <c r="N35" s="32" t="s">
        <v>118</v>
      </c>
      <c r="O35" s="32" t="s">
        <v>118</v>
      </c>
      <c r="P35" s="32" t="s">
        <v>113</v>
      </c>
      <c r="Q35" s="28" t="str">
        <f aca="false">IF(A35="","",IF(AND(H35="Y",I35="Y"),"Ready","Not ready"))</f>
        <v>Ready</v>
      </c>
      <c r="R35" s="28" t="str">
        <f aca="false">IF(J35&lt;&gt;"Signed Off","",IF(AND(M35="Y",N35="Y",O35="Y",P35="Y"),"Yes","No"))</f>
        <v>No</v>
      </c>
      <c r="S35" s="28" t="str">
        <f aca="false">IF(A35="","",IF(J35="Blocked","Blocked",IF(AND(J35&lt;&gt;"Signed Off",G35&lt;AsOf),"Overdue",IF(AND(J35="Signed Off",N35&lt;&gt;"Y",AsOf-L35&gt;=3),"Chase old laptop",""))))</f>
        <v/>
      </c>
      <c r="T35" s="0" t="str">
        <f aca="false">IF(OR(E35="",G35=""),"",IF(COUNTIFS($E$6:$E$160,E35,$G$6:$G$160,"&lt;"&amp;G35)=0,E35,""))</f>
        <v/>
      </c>
      <c r="U35" s="0" t="str">
        <f aca="false">IF(OR(E35="",G35=""),"",IF(COUNTIFS($E$6:$E$160,E35,$G$6:$G$160,"&gt;"&amp;G35)=0,E35,""))</f>
        <v/>
      </c>
    </row>
    <row r="36" customFormat="false" ht="15" hidden="false" customHeight="false" outlineLevel="0" collapsed="false">
      <c r="A36" s="31" t="s">
        <v>235</v>
      </c>
      <c r="B36" s="31" t="s">
        <v>236</v>
      </c>
      <c r="C36" s="31" t="s">
        <v>237</v>
      </c>
      <c r="D36" s="31" t="s">
        <v>163</v>
      </c>
      <c r="E36" s="32" t="s">
        <v>164</v>
      </c>
      <c r="F36" s="31" t="s">
        <v>238</v>
      </c>
      <c r="G36" s="33" t="n">
        <v>46325</v>
      </c>
      <c r="H36" s="32" t="s">
        <v>113</v>
      </c>
      <c r="I36" s="32" t="s">
        <v>113</v>
      </c>
      <c r="J36" s="31" t="s">
        <v>239</v>
      </c>
      <c r="K36" s="34" t="s">
        <v>240</v>
      </c>
      <c r="L36" s="33"/>
      <c r="M36" s="32"/>
      <c r="N36" s="32"/>
      <c r="O36" s="32"/>
      <c r="P36" s="32"/>
      <c r="Q36" s="28" t="str">
        <f aca="false">IF(A36="","",IF(AND(H36="Y",I36="Y"),"Ready","Not ready"))</f>
        <v>Ready</v>
      </c>
      <c r="R36" s="28" t="str">
        <f aca="false">IF(J36&lt;&gt;"Signed Off","",IF(AND(M36="Y",N36="Y",O36="Y",P36="Y"),"Yes","No"))</f>
        <v/>
      </c>
      <c r="S36" s="28" t="str">
        <f aca="false">IF(A36="","",IF(J36="Blocked","Blocked",IF(AND(J36&lt;&gt;"Signed Off",G36&lt;AsOf),"Overdue",IF(AND(J36="Signed Off",N36&lt;&gt;"Y",AsOf-L36&gt;=3),"Chase old laptop",""))))</f>
        <v/>
      </c>
      <c r="T36" s="0" t="str">
        <f aca="false">IF(OR(E36="",G36=""),"",IF(COUNTIFS($E$6:$E$160,E36,$G$6:$G$160,"&lt;"&amp;G36)=0,E36,""))</f>
        <v/>
      </c>
      <c r="U36" s="0" t="str">
        <f aca="false">IF(OR(E36="",G36=""),"",IF(COUNTIFS($E$6:$E$160,E36,$G$6:$G$160,"&gt;"&amp;G36)=0,E36,""))</f>
        <v/>
      </c>
    </row>
    <row r="37" customFormat="false" ht="15" hidden="false" customHeight="false" outlineLevel="0" collapsed="false">
      <c r="A37" s="31" t="s">
        <v>241</v>
      </c>
      <c r="B37" s="31" t="s">
        <v>242</v>
      </c>
      <c r="C37" s="31" t="s">
        <v>243</v>
      </c>
      <c r="D37" s="31" t="s">
        <v>163</v>
      </c>
      <c r="E37" s="32" t="s">
        <v>164</v>
      </c>
      <c r="F37" s="31" t="s">
        <v>244</v>
      </c>
      <c r="G37" s="33" t="n">
        <v>46325</v>
      </c>
      <c r="H37" s="32" t="s">
        <v>113</v>
      </c>
      <c r="I37" s="32" t="s">
        <v>113</v>
      </c>
      <c r="J37" s="31" t="s">
        <v>245</v>
      </c>
      <c r="K37" s="34" t="s">
        <v>246</v>
      </c>
      <c r="L37" s="33"/>
      <c r="M37" s="32"/>
      <c r="N37" s="32"/>
      <c r="O37" s="32"/>
      <c r="P37" s="32"/>
      <c r="Q37" s="28" t="str">
        <f aca="false">IF(A37="","",IF(AND(H37="Y",I37="Y"),"Ready","Not ready"))</f>
        <v>Ready</v>
      </c>
      <c r="R37" s="28" t="str">
        <f aca="false">IF(J37&lt;&gt;"Signed Off","",IF(AND(M37="Y",N37="Y",O37="Y",P37="Y"),"Yes","No"))</f>
        <v/>
      </c>
      <c r="S37" s="28" t="str">
        <f aca="false">IF(A37="","",IF(J37="Blocked","Blocked",IF(AND(J37&lt;&gt;"Signed Off",G37&lt;AsOf),"Overdue",IF(AND(J37="Signed Off",N37&lt;&gt;"Y",AsOf-L37&gt;=3),"Chase old laptop",""))))</f>
        <v/>
      </c>
      <c r="T37" s="0" t="str">
        <f aca="false">IF(OR(E37="",G37=""),"",IF(COUNTIFS($E$6:$E$160,E37,$G$6:$G$160,"&lt;"&amp;G37)=0,E37,""))</f>
        <v/>
      </c>
      <c r="U37" s="0" t="str">
        <f aca="false">IF(OR(E37="",G37=""),"",IF(COUNTIFS($E$6:$E$160,E37,$G$6:$G$160,"&gt;"&amp;G37)=0,E37,""))</f>
        <v/>
      </c>
    </row>
    <row r="38" customFormat="false" ht="15" hidden="false" customHeight="false" outlineLevel="0" collapsed="false">
      <c r="A38" s="31" t="s">
        <v>247</v>
      </c>
      <c r="B38" s="31" t="s">
        <v>248</v>
      </c>
      <c r="C38" s="31" t="s">
        <v>249</v>
      </c>
      <c r="D38" s="31" t="s">
        <v>163</v>
      </c>
      <c r="E38" s="32" t="s">
        <v>164</v>
      </c>
      <c r="F38" s="31" t="s">
        <v>250</v>
      </c>
      <c r="G38" s="33" t="n">
        <v>46328</v>
      </c>
      <c r="H38" s="32" t="s">
        <v>113</v>
      </c>
      <c r="I38" s="32" t="s">
        <v>113</v>
      </c>
      <c r="J38" s="31" t="s">
        <v>251</v>
      </c>
      <c r="K38" s="34"/>
      <c r="L38" s="33"/>
      <c r="M38" s="32"/>
      <c r="N38" s="32"/>
      <c r="O38" s="32"/>
      <c r="P38" s="32"/>
      <c r="Q38" s="28" t="str">
        <f aca="false">IF(A38="","",IF(AND(H38="Y",I38="Y"),"Ready","Not ready"))</f>
        <v>Ready</v>
      </c>
      <c r="R38" s="28" t="str">
        <f aca="false">IF(J38&lt;&gt;"Signed Off","",IF(AND(M38="Y",N38="Y",O38="Y",P38="Y"),"Yes","No"))</f>
        <v/>
      </c>
      <c r="S38" s="28" t="str">
        <f aca="false">IF(A38="","",IF(J38="Blocked","Blocked",IF(AND(J38&lt;&gt;"Signed Off",G38&lt;AsOf),"Overdue",IF(AND(J38="Signed Off",N38&lt;&gt;"Y",AsOf-L38&gt;=3),"Chase old laptop",""))))</f>
        <v/>
      </c>
      <c r="T38" s="0" t="str">
        <f aca="false">IF(OR(E38="",G38=""),"",IF(COUNTIFS($E$6:$E$160,E38,$G$6:$G$160,"&lt;"&amp;G38)=0,E38,""))</f>
        <v/>
      </c>
      <c r="U38" s="0" t="str">
        <f aca="false">IF(OR(E38="",G38=""),"",IF(COUNTIFS($E$6:$E$160,E38,$G$6:$G$160,"&gt;"&amp;G38)=0,E38,""))</f>
        <v/>
      </c>
    </row>
    <row r="39" customFormat="false" ht="15" hidden="false" customHeight="false" outlineLevel="0" collapsed="false">
      <c r="A39" s="31" t="s">
        <v>252</v>
      </c>
      <c r="B39" s="31" t="s">
        <v>253</v>
      </c>
      <c r="C39" s="31" t="s">
        <v>254</v>
      </c>
      <c r="D39" s="31" t="s">
        <v>163</v>
      </c>
      <c r="E39" s="32" t="s">
        <v>164</v>
      </c>
      <c r="F39" s="31" t="s">
        <v>255</v>
      </c>
      <c r="G39" s="33" t="n">
        <v>46328</v>
      </c>
      <c r="H39" s="32" t="s">
        <v>113</v>
      </c>
      <c r="I39" s="32" t="s">
        <v>113</v>
      </c>
      <c r="J39" s="31" t="s">
        <v>251</v>
      </c>
      <c r="K39" s="34"/>
      <c r="L39" s="33"/>
      <c r="M39" s="32"/>
      <c r="N39" s="32"/>
      <c r="O39" s="32"/>
      <c r="P39" s="32"/>
      <c r="Q39" s="28" t="str">
        <f aca="false">IF(A39="","",IF(AND(H39="Y",I39="Y"),"Ready","Not ready"))</f>
        <v>Ready</v>
      </c>
      <c r="R39" s="28" t="str">
        <f aca="false">IF(J39&lt;&gt;"Signed Off","",IF(AND(M39="Y",N39="Y",O39="Y",P39="Y"),"Yes","No"))</f>
        <v/>
      </c>
      <c r="S39" s="28" t="str">
        <f aca="false">IF(A39="","",IF(J39="Blocked","Blocked",IF(AND(J39&lt;&gt;"Signed Off",G39&lt;AsOf),"Overdue",IF(AND(J39="Signed Off",N39&lt;&gt;"Y",AsOf-L39&gt;=3),"Chase old laptop",""))))</f>
        <v/>
      </c>
      <c r="T39" s="0" t="str">
        <f aca="false">IF(OR(E39="",G39=""),"",IF(COUNTIFS($E$6:$E$160,E39,$G$6:$G$160,"&lt;"&amp;G39)=0,E39,""))</f>
        <v/>
      </c>
      <c r="U39" s="0" t="str">
        <f aca="false">IF(OR(E39="",G39=""),"",IF(COUNTIFS($E$6:$E$160,E39,$G$6:$G$160,"&gt;"&amp;G39)=0,E39,""))</f>
        <v/>
      </c>
    </row>
    <row r="40" customFormat="false" ht="15" hidden="false" customHeight="false" outlineLevel="0" collapsed="false">
      <c r="A40" s="31" t="s">
        <v>256</v>
      </c>
      <c r="B40" s="31" t="s">
        <v>257</v>
      </c>
      <c r="C40" s="31" t="s">
        <v>258</v>
      </c>
      <c r="D40" s="31" t="s">
        <v>163</v>
      </c>
      <c r="E40" s="32" t="s">
        <v>164</v>
      </c>
      <c r="F40" s="31" t="s">
        <v>259</v>
      </c>
      <c r="G40" s="33" t="n">
        <v>46328</v>
      </c>
      <c r="H40" s="32" t="s">
        <v>113</v>
      </c>
      <c r="I40" s="32" t="s">
        <v>113</v>
      </c>
      <c r="J40" s="31" t="s">
        <v>251</v>
      </c>
      <c r="K40" s="34"/>
      <c r="L40" s="33"/>
      <c r="M40" s="32"/>
      <c r="N40" s="32"/>
      <c r="O40" s="32"/>
      <c r="P40" s="32"/>
      <c r="Q40" s="28" t="str">
        <f aca="false">IF(A40="","",IF(AND(H40="Y",I40="Y"),"Ready","Not ready"))</f>
        <v>Ready</v>
      </c>
      <c r="R40" s="28" t="str">
        <f aca="false">IF(J40&lt;&gt;"Signed Off","",IF(AND(M40="Y",N40="Y",O40="Y",P40="Y"),"Yes","No"))</f>
        <v/>
      </c>
      <c r="S40" s="28" t="str">
        <f aca="false">IF(A40="","",IF(J40="Blocked","Blocked",IF(AND(J40&lt;&gt;"Signed Off",G40&lt;AsOf),"Overdue",IF(AND(J40="Signed Off",N40&lt;&gt;"Y",AsOf-L40&gt;=3),"Chase old laptop",""))))</f>
        <v/>
      </c>
      <c r="T40" s="0" t="str">
        <f aca="false">IF(OR(E40="",G40=""),"",IF(COUNTIFS($E$6:$E$160,E40,$G$6:$G$160,"&lt;"&amp;G40)=0,E40,""))</f>
        <v/>
      </c>
      <c r="U40" s="0" t="str">
        <f aca="false">IF(OR(E40="",G40=""),"",IF(COUNTIFS($E$6:$E$160,E40,$G$6:$G$160,"&gt;"&amp;G40)=0,E40,""))</f>
        <v/>
      </c>
    </row>
    <row r="41" customFormat="false" ht="15" hidden="false" customHeight="false" outlineLevel="0" collapsed="false">
      <c r="A41" s="31" t="s">
        <v>260</v>
      </c>
      <c r="B41" s="31" t="s">
        <v>261</v>
      </c>
      <c r="C41" s="31" t="s">
        <v>262</v>
      </c>
      <c r="D41" s="31" t="s">
        <v>163</v>
      </c>
      <c r="E41" s="32" t="s">
        <v>164</v>
      </c>
      <c r="F41" s="31" t="s">
        <v>263</v>
      </c>
      <c r="G41" s="33" t="n">
        <v>46328</v>
      </c>
      <c r="H41" s="32" t="s">
        <v>113</v>
      </c>
      <c r="I41" s="32" t="s">
        <v>113</v>
      </c>
      <c r="J41" s="31" t="s">
        <v>251</v>
      </c>
      <c r="K41" s="34"/>
      <c r="L41" s="33"/>
      <c r="M41" s="32"/>
      <c r="N41" s="32"/>
      <c r="O41" s="32"/>
      <c r="P41" s="32"/>
      <c r="Q41" s="28" t="str">
        <f aca="false">IF(A41="","",IF(AND(H41="Y",I41="Y"),"Ready","Not ready"))</f>
        <v>Ready</v>
      </c>
      <c r="R41" s="28" t="str">
        <f aca="false">IF(J41&lt;&gt;"Signed Off","",IF(AND(M41="Y",N41="Y",O41="Y",P41="Y"),"Yes","No"))</f>
        <v/>
      </c>
      <c r="S41" s="28" t="str">
        <f aca="false">IF(A41="","",IF(J41="Blocked","Blocked",IF(AND(J41&lt;&gt;"Signed Off",G41&lt;AsOf),"Overdue",IF(AND(J41="Signed Off",N41&lt;&gt;"Y",AsOf-L41&gt;=3),"Chase old laptop",""))))</f>
        <v/>
      </c>
      <c r="T41" s="0" t="str">
        <f aca="false">IF(OR(E41="",G41=""),"",IF(COUNTIFS($E$6:$E$160,E41,$G$6:$G$160,"&lt;"&amp;G41)=0,E41,""))</f>
        <v/>
      </c>
      <c r="U41" s="0" t="str">
        <f aca="false">IF(OR(E41="",G41=""),"",IF(COUNTIFS($E$6:$E$160,E41,$G$6:$G$160,"&gt;"&amp;G41)=0,E41,""))</f>
        <v/>
      </c>
    </row>
    <row r="42" customFormat="false" ht="15" hidden="false" customHeight="false" outlineLevel="0" collapsed="false">
      <c r="A42" s="31" t="s">
        <v>264</v>
      </c>
      <c r="B42" s="31" t="s">
        <v>265</v>
      </c>
      <c r="C42" s="31" t="s">
        <v>266</v>
      </c>
      <c r="D42" s="31" t="s">
        <v>163</v>
      </c>
      <c r="E42" s="32" t="s">
        <v>164</v>
      </c>
      <c r="F42" s="31" t="s">
        <v>267</v>
      </c>
      <c r="G42" s="33" t="n">
        <v>46329</v>
      </c>
      <c r="H42" s="32" t="s">
        <v>113</v>
      </c>
      <c r="I42" s="32" t="s">
        <v>113</v>
      </c>
      <c r="J42" s="31" t="s">
        <v>251</v>
      </c>
      <c r="K42" s="34"/>
      <c r="L42" s="33"/>
      <c r="M42" s="32"/>
      <c r="N42" s="32"/>
      <c r="O42" s="32"/>
      <c r="P42" s="32"/>
      <c r="Q42" s="28" t="str">
        <f aca="false">IF(A42="","",IF(AND(H42="Y",I42="Y"),"Ready","Not ready"))</f>
        <v>Ready</v>
      </c>
      <c r="R42" s="28" t="str">
        <f aca="false">IF(J42&lt;&gt;"Signed Off","",IF(AND(M42="Y",N42="Y",O42="Y",P42="Y"),"Yes","No"))</f>
        <v/>
      </c>
      <c r="S42" s="28" t="str">
        <f aca="false">IF(A42="","",IF(J42="Blocked","Blocked",IF(AND(J42&lt;&gt;"Signed Off",G42&lt;AsOf),"Overdue",IF(AND(J42="Signed Off",N42&lt;&gt;"Y",AsOf-L42&gt;=3),"Chase old laptop",""))))</f>
        <v/>
      </c>
      <c r="T42" s="0" t="str">
        <f aca="false">IF(OR(E42="",G42=""),"",IF(COUNTIFS($E$6:$E$160,E42,$G$6:$G$160,"&lt;"&amp;G42)=0,E42,""))</f>
        <v/>
      </c>
      <c r="U42" s="0" t="str">
        <f aca="false">IF(OR(E42="",G42=""),"",IF(COUNTIFS($E$6:$E$160,E42,$G$6:$G$160,"&gt;"&amp;G42)=0,E42,""))</f>
        <v/>
      </c>
    </row>
    <row r="43" customFormat="false" ht="15" hidden="false" customHeight="false" outlineLevel="0" collapsed="false">
      <c r="A43" s="31" t="s">
        <v>268</v>
      </c>
      <c r="B43" s="31" t="s">
        <v>269</v>
      </c>
      <c r="C43" s="31" t="s">
        <v>270</v>
      </c>
      <c r="D43" s="31" t="s">
        <v>163</v>
      </c>
      <c r="E43" s="32" t="s">
        <v>164</v>
      </c>
      <c r="F43" s="31" t="s">
        <v>271</v>
      </c>
      <c r="G43" s="33" t="n">
        <v>46329</v>
      </c>
      <c r="H43" s="32" t="s">
        <v>113</v>
      </c>
      <c r="I43" s="32" t="s">
        <v>113</v>
      </c>
      <c r="J43" s="31" t="s">
        <v>251</v>
      </c>
      <c r="K43" s="34"/>
      <c r="L43" s="33"/>
      <c r="M43" s="32"/>
      <c r="N43" s="32"/>
      <c r="O43" s="32"/>
      <c r="P43" s="32"/>
      <c r="Q43" s="28" t="str">
        <f aca="false">IF(A43="","",IF(AND(H43="Y",I43="Y"),"Ready","Not ready"))</f>
        <v>Ready</v>
      </c>
      <c r="R43" s="28" t="str">
        <f aca="false">IF(J43&lt;&gt;"Signed Off","",IF(AND(M43="Y",N43="Y",O43="Y",P43="Y"),"Yes","No"))</f>
        <v/>
      </c>
      <c r="S43" s="28" t="str">
        <f aca="false">IF(A43="","",IF(J43="Blocked","Blocked",IF(AND(J43&lt;&gt;"Signed Off",G43&lt;AsOf),"Overdue",IF(AND(J43="Signed Off",N43&lt;&gt;"Y",AsOf-L43&gt;=3),"Chase old laptop",""))))</f>
        <v/>
      </c>
      <c r="T43" s="0" t="str">
        <f aca="false">IF(OR(E43="",G43=""),"",IF(COUNTIFS($E$6:$E$160,E43,$G$6:$G$160,"&lt;"&amp;G43)=0,E43,""))</f>
        <v/>
      </c>
      <c r="U43" s="0" t="str">
        <f aca="false">IF(OR(E43="",G43=""),"",IF(COUNTIFS($E$6:$E$160,E43,$G$6:$G$160,"&gt;"&amp;G43)=0,E43,""))</f>
        <v/>
      </c>
    </row>
    <row r="44" customFormat="false" ht="15" hidden="false" customHeight="false" outlineLevel="0" collapsed="false">
      <c r="A44" s="31" t="s">
        <v>272</v>
      </c>
      <c r="B44" s="31" t="s">
        <v>273</v>
      </c>
      <c r="C44" s="31" t="s">
        <v>274</v>
      </c>
      <c r="D44" s="31" t="s">
        <v>163</v>
      </c>
      <c r="E44" s="32" t="s">
        <v>164</v>
      </c>
      <c r="F44" s="31" t="s">
        <v>275</v>
      </c>
      <c r="G44" s="33" t="n">
        <v>46329</v>
      </c>
      <c r="H44" s="32" t="s">
        <v>113</v>
      </c>
      <c r="I44" s="32" t="s">
        <v>113</v>
      </c>
      <c r="J44" s="31" t="s">
        <v>251</v>
      </c>
      <c r="K44" s="34"/>
      <c r="L44" s="33"/>
      <c r="M44" s="32"/>
      <c r="N44" s="32"/>
      <c r="O44" s="32"/>
      <c r="P44" s="32"/>
      <c r="Q44" s="28" t="str">
        <f aca="false">IF(A44="","",IF(AND(H44="Y",I44="Y"),"Ready","Not ready"))</f>
        <v>Ready</v>
      </c>
      <c r="R44" s="28" t="str">
        <f aca="false">IF(J44&lt;&gt;"Signed Off","",IF(AND(M44="Y",N44="Y",O44="Y",P44="Y"),"Yes","No"))</f>
        <v/>
      </c>
      <c r="S44" s="28" t="str">
        <f aca="false">IF(A44="","",IF(J44="Blocked","Blocked",IF(AND(J44&lt;&gt;"Signed Off",G44&lt;AsOf),"Overdue",IF(AND(J44="Signed Off",N44&lt;&gt;"Y",AsOf-L44&gt;=3),"Chase old laptop",""))))</f>
        <v/>
      </c>
      <c r="T44" s="0" t="str">
        <f aca="false">IF(OR(E44="",G44=""),"",IF(COUNTIFS($E$6:$E$160,E44,$G$6:$G$160,"&lt;"&amp;G44)=0,E44,""))</f>
        <v/>
      </c>
      <c r="U44" s="0" t="str">
        <f aca="false">IF(OR(E44="",G44=""),"",IF(COUNTIFS($E$6:$E$160,E44,$G$6:$G$160,"&gt;"&amp;G44)=0,E44,""))</f>
        <v/>
      </c>
    </row>
    <row r="45" customFormat="false" ht="15" hidden="false" customHeight="false" outlineLevel="0" collapsed="false">
      <c r="A45" s="31" t="s">
        <v>276</v>
      </c>
      <c r="B45" s="31" t="s">
        <v>277</v>
      </c>
      <c r="C45" s="31" t="s">
        <v>278</v>
      </c>
      <c r="D45" s="31" t="s">
        <v>163</v>
      </c>
      <c r="E45" s="32" t="s">
        <v>164</v>
      </c>
      <c r="F45" s="31" t="s">
        <v>279</v>
      </c>
      <c r="G45" s="33" t="n">
        <v>46329</v>
      </c>
      <c r="H45" s="32" t="s">
        <v>113</v>
      </c>
      <c r="I45" s="32" t="s">
        <v>113</v>
      </c>
      <c r="J45" s="31" t="s">
        <v>251</v>
      </c>
      <c r="K45" s="34"/>
      <c r="L45" s="33"/>
      <c r="M45" s="32"/>
      <c r="N45" s="32"/>
      <c r="O45" s="32"/>
      <c r="P45" s="32"/>
      <c r="Q45" s="28" t="str">
        <f aca="false">IF(A45="","",IF(AND(H45="Y",I45="Y"),"Ready","Not ready"))</f>
        <v>Ready</v>
      </c>
      <c r="R45" s="28" t="str">
        <f aca="false">IF(J45&lt;&gt;"Signed Off","",IF(AND(M45="Y",N45="Y",O45="Y",P45="Y"),"Yes","No"))</f>
        <v/>
      </c>
      <c r="S45" s="28" t="str">
        <f aca="false">IF(A45="","",IF(J45="Blocked","Blocked",IF(AND(J45&lt;&gt;"Signed Off",G45&lt;AsOf),"Overdue",IF(AND(J45="Signed Off",N45&lt;&gt;"Y",AsOf-L45&gt;=3),"Chase old laptop",""))))</f>
        <v/>
      </c>
      <c r="T45" s="0" t="str">
        <f aca="false">IF(OR(E45="",G45=""),"",IF(COUNTIFS($E$6:$E$160,E45,$G$6:$G$160,"&lt;"&amp;G45)=0,E45,""))</f>
        <v/>
      </c>
      <c r="U45" s="0" t="str">
        <f aca="false">IF(OR(E45="",G45=""),"",IF(COUNTIFS($E$6:$E$160,E45,$G$6:$G$160,"&gt;"&amp;G45)=0,E45,""))</f>
        <v/>
      </c>
    </row>
    <row r="46" customFormat="false" ht="15" hidden="false" customHeight="false" outlineLevel="0" collapsed="false">
      <c r="A46" s="31" t="s">
        <v>280</v>
      </c>
      <c r="B46" s="31" t="s">
        <v>281</v>
      </c>
      <c r="C46" s="31" t="s">
        <v>282</v>
      </c>
      <c r="D46" s="31" t="s">
        <v>163</v>
      </c>
      <c r="E46" s="32" t="s">
        <v>164</v>
      </c>
      <c r="F46" s="31" t="s">
        <v>283</v>
      </c>
      <c r="G46" s="33" t="n">
        <v>46330</v>
      </c>
      <c r="H46" s="32" t="s">
        <v>113</v>
      </c>
      <c r="I46" s="32" t="s">
        <v>113</v>
      </c>
      <c r="J46" s="31" t="s">
        <v>284</v>
      </c>
      <c r="K46" s="34"/>
      <c r="L46" s="33"/>
      <c r="M46" s="32"/>
      <c r="N46" s="32"/>
      <c r="O46" s="32"/>
      <c r="P46" s="32"/>
      <c r="Q46" s="28" t="str">
        <f aca="false">IF(A46="","",IF(AND(H46="Y",I46="Y"),"Ready","Not ready"))</f>
        <v>Ready</v>
      </c>
      <c r="R46" s="28" t="str">
        <f aca="false">IF(J46&lt;&gt;"Signed Off","",IF(AND(M46="Y",N46="Y",O46="Y",P46="Y"),"Yes","No"))</f>
        <v/>
      </c>
      <c r="S46" s="28" t="str">
        <f aca="false">IF(A46="","",IF(J46="Blocked","Blocked",IF(AND(J46&lt;&gt;"Signed Off",G46&lt;AsOf),"Overdue",IF(AND(J46="Signed Off",N46&lt;&gt;"Y",AsOf-L46&gt;=3),"Chase old laptop",""))))</f>
        <v/>
      </c>
      <c r="T46" s="0" t="str">
        <f aca="false">IF(OR(E46="",G46=""),"",IF(COUNTIFS($E$6:$E$160,E46,$G$6:$G$160,"&lt;"&amp;G46)=0,E46,""))</f>
        <v/>
      </c>
      <c r="U46" s="0" t="str">
        <f aca="false">IF(OR(E46="",G46=""),"",IF(COUNTIFS($E$6:$E$160,E46,$G$6:$G$160,"&gt;"&amp;G46)=0,E46,""))</f>
        <v/>
      </c>
    </row>
    <row r="47" customFormat="false" ht="15" hidden="false" customHeight="false" outlineLevel="0" collapsed="false">
      <c r="A47" s="31" t="s">
        <v>285</v>
      </c>
      <c r="B47" s="31" t="s">
        <v>286</v>
      </c>
      <c r="C47" s="31" t="s">
        <v>287</v>
      </c>
      <c r="D47" s="31" t="s">
        <v>163</v>
      </c>
      <c r="E47" s="32" t="s">
        <v>164</v>
      </c>
      <c r="F47" s="31" t="s">
        <v>288</v>
      </c>
      <c r="G47" s="33" t="n">
        <v>46330</v>
      </c>
      <c r="H47" s="32" t="s">
        <v>113</v>
      </c>
      <c r="I47" s="32" t="s">
        <v>113</v>
      </c>
      <c r="J47" s="31" t="s">
        <v>284</v>
      </c>
      <c r="K47" s="34"/>
      <c r="L47" s="33"/>
      <c r="M47" s="32"/>
      <c r="N47" s="32"/>
      <c r="O47" s="32"/>
      <c r="P47" s="32"/>
      <c r="Q47" s="28" t="str">
        <f aca="false">IF(A47="","",IF(AND(H47="Y",I47="Y"),"Ready","Not ready"))</f>
        <v>Ready</v>
      </c>
      <c r="R47" s="28" t="str">
        <f aca="false">IF(J47&lt;&gt;"Signed Off","",IF(AND(M47="Y",N47="Y",O47="Y",P47="Y"),"Yes","No"))</f>
        <v/>
      </c>
      <c r="S47" s="28" t="str">
        <f aca="false">IF(A47="","",IF(J47="Blocked","Blocked",IF(AND(J47&lt;&gt;"Signed Off",G47&lt;AsOf),"Overdue",IF(AND(J47="Signed Off",N47&lt;&gt;"Y",AsOf-L47&gt;=3),"Chase old laptop",""))))</f>
        <v/>
      </c>
      <c r="T47" s="0" t="str">
        <f aca="false">IF(OR(E47="",G47=""),"",IF(COUNTIFS($E$6:$E$160,E47,$G$6:$G$160,"&lt;"&amp;G47)=0,E47,""))</f>
        <v/>
      </c>
      <c r="U47" s="0" t="str">
        <f aca="false">IF(OR(E47="",G47=""),"",IF(COUNTIFS($E$6:$E$160,E47,$G$6:$G$160,"&gt;"&amp;G47)=0,E47,""))</f>
        <v/>
      </c>
    </row>
    <row r="48" customFormat="false" ht="15" hidden="false" customHeight="false" outlineLevel="0" collapsed="false">
      <c r="A48" s="31" t="s">
        <v>289</v>
      </c>
      <c r="B48" s="31" t="s">
        <v>290</v>
      </c>
      <c r="C48" s="31" t="s">
        <v>291</v>
      </c>
      <c r="D48" s="31" t="s">
        <v>163</v>
      </c>
      <c r="E48" s="32" t="s">
        <v>164</v>
      </c>
      <c r="F48" s="31" t="s">
        <v>292</v>
      </c>
      <c r="G48" s="33" t="n">
        <v>46330</v>
      </c>
      <c r="H48" s="32" t="s">
        <v>113</v>
      </c>
      <c r="I48" s="32" t="s">
        <v>113</v>
      </c>
      <c r="J48" s="31" t="s">
        <v>284</v>
      </c>
      <c r="K48" s="34"/>
      <c r="L48" s="33"/>
      <c r="M48" s="32"/>
      <c r="N48" s="32"/>
      <c r="O48" s="32"/>
      <c r="P48" s="32"/>
      <c r="Q48" s="28" t="str">
        <f aca="false">IF(A48="","",IF(AND(H48="Y",I48="Y"),"Ready","Not ready"))</f>
        <v>Ready</v>
      </c>
      <c r="R48" s="28" t="str">
        <f aca="false">IF(J48&lt;&gt;"Signed Off","",IF(AND(M48="Y",N48="Y",O48="Y",P48="Y"),"Yes","No"))</f>
        <v/>
      </c>
      <c r="S48" s="28" t="str">
        <f aca="false">IF(A48="","",IF(J48="Blocked","Blocked",IF(AND(J48&lt;&gt;"Signed Off",G48&lt;AsOf),"Overdue",IF(AND(J48="Signed Off",N48&lt;&gt;"Y",AsOf-L48&gt;=3),"Chase old laptop",""))))</f>
        <v/>
      </c>
      <c r="T48" s="0" t="str">
        <f aca="false">IF(OR(E48="",G48=""),"",IF(COUNTIFS($E$6:$E$160,E48,$G$6:$G$160,"&lt;"&amp;G48)=0,E48,""))</f>
        <v/>
      </c>
      <c r="U48" s="0" t="str">
        <f aca="false">IF(OR(E48="",G48=""),"",IF(COUNTIFS($E$6:$E$160,E48,$G$6:$G$160,"&gt;"&amp;G48)=0,E48,""))</f>
        <v/>
      </c>
    </row>
    <row r="49" customFormat="false" ht="15" hidden="false" customHeight="false" outlineLevel="0" collapsed="false">
      <c r="A49" s="31" t="s">
        <v>293</v>
      </c>
      <c r="B49" s="31" t="s">
        <v>294</v>
      </c>
      <c r="C49" s="31" t="s">
        <v>295</v>
      </c>
      <c r="D49" s="31" t="s">
        <v>163</v>
      </c>
      <c r="E49" s="32" t="s">
        <v>164</v>
      </c>
      <c r="F49" s="31" t="s">
        <v>296</v>
      </c>
      <c r="G49" s="33" t="n">
        <v>46330</v>
      </c>
      <c r="H49" s="32" t="s">
        <v>113</v>
      </c>
      <c r="I49" s="32" t="s">
        <v>113</v>
      </c>
      <c r="J49" s="31" t="s">
        <v>284</v>
      </c>
      <c r="K49" s="34"/>
      <c r="L49" s="33"/>
      <c r="M49" s="32"/>
      <c r="N49" s="32"/>
      <c r="O49" s="32"/>
      <c r="P49" s="32"/>
      <c r="Q49" s="28" t="str">
        <f aca="false">IF(A49="","",IF(AND(H49="Y",I49="Y"),"Ready","Not ready"))</f>
        <v>Ready</v>
      </c>
      <c r="R49" s="28" t="str">
        <f aca="false">IF(J49&lt;&gt;"Signed Off","",IF(AND(M49="Y",N49="Y",O49="Y",P49="Y"),"Yes","No"))</f>
        <v/>
      </c>
      <c r="S49" s="28" t="str">
        <f aca="false">IF(A49="","",IF(J49="Blocked","Blocked",IF(AND(J49&lt;&gt;"Signed Off",G49&lt;AsOf),"Overdue",IF(AND(J49="Signed Off",N49&lt;&gt;"Y",AsOf-L49&gt;=3),"Chase old laptop",""))))</f>
        <v/>
      </c>
      <c r="T49" s="0" t="str">
        <f aca="false">IF(OR(E49="",G49=""),"",IF(COUNTIFS($E$6:$E$160,E49,$G$6:$G$160,"&lt;"&amp;G49)=0,E49,""))</f>
        <v/>
      </c>
      <c r="U49" s="0" t="str">
        <f aca="false">IF(OR(E49="",G49=""),"",IF(COUNTIFS($E$6:$E$160,E49,$G$6:$G$160,"&gt;"&amp;G49)=0,E49,""))</f>
        <v/>
      </c>
    </row>
    <row r="50" customFormat="false" ht="15" hidden="false" customHeight="false" outlineLevel="0" collapsed="false">
      <c r="A50" s="31" t="s">
        <v>297</v>
      </c>
      <c r="B50" s="31" t="s">
        <v>298</v>
      </c>
      <c r="C50" s="31" t="s">
        <v>299</v>
      </c>
      <c r="D50" s="31" t="s">
        <v>163</v>
      </c>
      <c r="E50" s="32" t="s">
        <v>164</v>
      </c>
      <c r="F50" s="31" t="s">
        <v>300</v>
      </c>
      <c r="G50" s="33" t="n">
        <v>46331</v>
      </c>
      <c r="H50" s="32" t="s">
        <v>113</v>
      </c>
      <c r="I50" s="32" t="s">
        <v>113</v>
      </c>
      <c r="J50" s="31" t="s">
        <v>284</v>
      </c>
      <c r="K50" s="34"/>
      <c r="L50" s="33"/>
      <c r="M50" s="32"/>
      <c r="N50" s="32"/>
      <c r="O50" s="32"/>
      <c r="P50" s="32"/>
      <c r="Q50" s="28" t="str">
        <f aca="false">IF(A50="","",IF(AND(H50="Y",I50="Y"),"Ready","Not ready"))</f>
        <v>Ready</v>
      </c>
      <c r="R50" s="28" t="str">
        <f aca="false">IF(J50&lt;&gt;"Signed Off","",IF(AND(M50="Y",N50="Y",O50="Y",P50="Y"),"Yes","No"))</f>
        <v/>
      </c>
      <c r="S50" s="28" t="str">
        <f aca="false">IF(A50="","",IF(J50="Blocked","Blocked",IF(AND(J50&lt;&gt;"Signed Off",G50&lt;AsOf),"Overdue",IF(AND(J50="Signed Off",N50&lt;&gt;"Y",AsOf-L50&gt;=3),"Chase old laptop",""))))</f>
        <v/>
      </c>
      <c r="T50" s="0" t="str">
        <f aca="false">IF(OR(E50="",G50=""),"",IF(COUNTIFS($E$6:$E$160,E50,$G$6:$G$160,"&lt;"&amp;G50)=0,E50,""))</f>
        <v/>
      </c>
      <c r="U50" s="0" t="str">
        <f aca="false">IF(OR(E50="",G50=""),"",IF(COUNTIFS($E$6:$E$160,E50,$G$6:$G$160,"&gt;"&amp;G50)=0,E50,""))</f>
        <v/>
      </c>
    </row>
    <row r="51" customFormat="false" ht="15" hidden="false" customHeight="false" outlineLevel="0" collapsed="false">
      <c r="A51" s="31" t="s">
        <v>301</v>
      </c>
      <c r="B51" s="31" t="s">
        <v>302</v>
      </c>
      <c r="C51" s="31" t="s">
        <v>303</v>
      </c>
      <c r="D51" s="31" t="s">
        <v>163</v>
      </c>
      <c r="E51" s="32" t="s">
        <v>164</v>
      </c>
      <c r="F51" s="31" t="s">
        <v>304</v>
      </c>
      <c r="G51" s="33" t="n">
        <v>46331</v>
      </c>
      <c r="H51" s="32" t="s">
        <v>113</v>
      </c>
      <c r="I51" s="32" t="s">
        <v>113</v>
      </c>
      <c r="J51" s="31" t="s">
        <v>284</v>
      </c>
      <c r="K51" s="34"/>
      <c r="L51" s="33"/>
      <c r="M51" s="32"/>
      <c r="N51" s="32"/>
      <c r="O51" s="32"/>
      <c r="P51" s="32"/>
      <c r="Q51" s="28" t="str">
        <f aca="false">IF(A51="","",IF(AND(H51="Y",I51="Y"),"Ready","Not ready"))</f>
        <v>Ready</v>
      </c>
      <c r="R51" s="28" t="str">
        <f aca="false">IF(J51&lt;&gt;"Signed Off","",IF(AND(M51="Y",N51="Y",O51="Y",P51="Y"),"Yes","No"))</f>
        <v/>
      </c>
      <c r="S51" s="28" t="str">
        <f aca="false">IF(A51="","",IF(J51="Blocked","Blocked",IF(AND(J51&lt;&gt;"Signed Off",G51&lt;AsOf),"Overdue",IF(AND(J51="Signed Off",N51&lt;&gt;"Y",AsOf-L51&gt;=3),"Chase old laptop",""))))</f>
        <v/>
      </c>
      <c r="T51" s="0" t="str">
        <f aca="false">IF(OR(E51="",G51=""),"",IF(COUNTIFS($E$6:$E$160,E51,$G$6:$G$160,"&lt;"&amp;G51)=0,E51,""))</f>
        <v/>
      </c>
      <c r="U51" s="0" t="str">
        <f aca="false">IF(OR(E51="",G51=""),"",IF(COUNTIFS($E$6:$E$160,E51,$G$6:$G$160,"&gt;"&amp;G51)=0,E51,""))</f>
        <v/>
      </c>
    </row>
    <row r="52" customFormat="false" ht="15" hidden="false" customHeight="false" outlineLevel="0" collapsed="false">
      <c r="A52" s="31" t="s">
        <v>305</v>
      </c>
      <c r="B52" s="31" t="s">
        <v>306</v>
      </c>
      <c r="C52" s="31" t="s">
        <v>307</v>
      </c>
      <c r="D52" s="31" t="s">
        <v>163</v>
      </c>
      <c r="E52" s="32" t="s">
        <v>164</v>
      </c>
      <c r="F52" s="31" t="s">
        <v>308</v>
      </c>
      <c r="G52" s="33" t="n">
        <v>46331</v>
      </c>
      <c r="H52" s="32" t="s">
        <v>113</v>
      </c>
      <c r="I52" s="32" t="s">
        <v>113</v>
      </c>
      <c r="J52" s="31" t="s">
        <v>284</v>
      </c>
      <c r="K52" s="34"/>
      <c r="L52" s="33"/>
      <c r="M52" s="32"/>
      <c r="N52" s="32"/>
      <c r="O52" s="32"/>
      <c r="P52" s="32"/>
      <c r="Q52" s="28" t="str">
        <f aca="false">IF(A52="","",IF(AND(H52="Y",I52="Y"),"Ready","Not ready"))</f>
        <v>Ready</v>
      </c>
      <c r="R52" s="28" t="str">
        <f aca="false">IF(J52&lt;&gt;"Signed Off","",IF(AND(M52="Y",N52="Y",O52="Y",P52="Y"),"Yes","No"))</f>
        <v/>
      </c>
      <c r="S52" s="28" t="str">
        <f aca="false">IF(A52="","",IF(J52="Blocked","Blocked",IF(AND(J52&lt;&gt;"Signed Off",G52&lt;AsOf),"Overdue",IF(AND(J52="Signed Off",N52&lt;&gt;"Y",AsOf-L52&gt;=3),"Chase old laptop",""))))</f>
        <v/>
      </c>
      <c r="T52" s="0" t="str">
        <f aca="false">IF(OR(E52="",G52=""),"",IF(COUNTIFS($E$6:$E$160,E52,$G$6:$G$160,"&lt;"&amp;G52)=0,E52,""))</f>
        <v/>
      </c>
      <c r="U52" s="0" t="str">
        <f aca="false">IF(OR(E52="",G52=""),"",IF(COUNTIFS($E$6:$E$160,E52,$G$6:$G$160,"&gt;"&amp;G52)=0,E52,""))</f>
        <v/>
      </c>
    </row>
    <row r="53" customFormat="false" ht="15" hidden="false" customHeight="false" outlineLevel="0" collapsed="false">
      <c r="A53" s="31" t="s">
        <v>309</v>
      </c>
      <c r="B53" s="31" t="s">
        <v>310</v>
      </c>
      <c r="C53" s="31" t="s">
        <v>311</v>
      </c>
      <c r="D53" s="31" t="s">
        <v>163</v>
      </c>
      <c r="E53" s="32" t="s">
        <v>164</v>
      </c>
      <c r="F53" s="31" t="s">
        <v>312</v>
      </c>
      <c r="G53" s="33" t="n">
        <v>46331</v>
      </c>
      <c r="H53" s="32" t="s">
        <v>113</v>
      </c>
      <c r="I53" s="32" t="s">
        <v>113</v>
      </c>
      <c r="J53" s="31" t="s">
        <v>284</v>
      </c>
      <c r="K53" s="34"/>
      <c r="L53" s="33"/>
      <c r="M53" s="32"/>
      <c r="N53" s="32"/>
      <c r="O53" s="32"/>
      <c r="P53" s="32"/>
      <c r="Q53" s="28" t="str">
        <f aca="false">IF(A53="","",IF(AND(H53="Y",I53="Y"),"Ready","Not ready"))</f>
        <v>Ready</v>
      </c>
      <c r="R53" s="28" t="str">
        <f aca="false">IF(J53&lt;&gt;"Signed Off","",IF(AND(M53="Y",N53="Y",O53="Y",P53="Y"),"Yes","No"))</f>
        <v/>
      </c>
      <c r="S53" s="28" t="str">
        <f aca="false">IF(A53="","",IF(J53="Blocked","Blocked",IF(AND(J53&lt;&gt;"Signed Off",G53&lt;AsOf),"Overdue",IF(AND(J53="Signed Off",N53&lt;&gt;"Y",AsOf-L53&gt;=3),"Chase old laptop",""))))</f>
        <v/>
      </c>
      <c r="T53" s="0" t="str">
        <f aca="false">IF(OR(E53="",G53=""),"",IF(COUNTIFS($E$6:$E$160,E53,$G$6:$G$160,"&lt;"&amp;G53)=0,E53,""))</f>
        <v/>
      </c>
      <c r="U53" s="0" t="str">
        <f aca="false">IF(OR(E53="",G53=""),"",IF(COUNTIFS($E$6:$E$160,E53,$G$6:$G$160,"&gt;"&amp;G53)=0,E53,""))</f>
        <v/>
      </c>
    </row>
    <row r="54" customFormat="false" ht="15" hidden="false" customHeight="false" outlineLevel="0" collapsed="false">
      <c r="A54" s="31" t="s">
        <v>313</v>
      </c>
      <c r="B54" s="31" t="s">
        <v>314</v>
      </c>
      <c r="C54" s="31" t="s">
        <v>315</v>
      </c>
      <c r="D54" s="31" t="s">
        <v>163</v>
      </c>
      <c r="E54" s="32" t="s">
        <v>164</v>
      </c>
      <c r="F54" s="31" t="s">
        <v>316</v>
      </c>
      <c r="G54" s="33" t="n">
        <v>46332</v>
      </c>
      <c r="H54" s="32" t="s">
        <v>113</v>
      </c>
      <c r="I54" s="32" t="s">
        <v>113</v>
      </c>
      <c r="J54" s="31" t="s">
        <v>284</v>
      </c>
      <c r="K54" s="34"/>
      <c r="L54" s="33"/>
      <c r="M54" s="32"/>
      <c r="N54" s="32"/>
      <c r="O54" s="32"/>
      <c r="P54" s="32"/>
      <c r="Q54" s="28" t="str">
        <f aca="false">IF(A54="","",IF(AND(H54="Y",I54="Y"),"Ready","Not ready"))</f>
        <v>Ready</v>
      </c>
      <c r="R54" s="28" t="str">
        <f aca="false">IF(J54&lt;&gt;"Signed Off","",IF(AND(M54="Y",N54="Y",O54="Y",P54="Y"),"Yes","No"))</f>
        <v/>
      </c>
      <c r="S54" s="28" t="str">
        <f aca="false">IF(A54="","",IF(J54="Blocked","Blocked",IF(AND(J54&lt;&gt;"Signed Off",G54&lt;AsOf),"Overdue",IF(AND(J54="Signed Off",N54&lt;&gt;"Y",AsOf-L54&gt;=3),"Chase old laptop",""))))</f>
        <v/>
      </c>
      <c r="T54" s="0" t="str">
        <f aca="false">IF(OR(E54="",G54=""),"",IF(COUNTIFS($E$6:$E$160,E54,$G$6:$G$160,"&lt;"&amp;G54)=0,E54,""))</f>
        <v/>
      </c>
      <c r="U54" s="0" t="str">
        <f aca="false">IF(OR(E54="",G54=""),"",IF(COUNTIFS($E$6:$E$160,E54,$G$6:$G$160,"&gt;"&amp;G54)=0,E54,""))</f>
        <v>Wave 2</v>
      </c>
    </row>
    <row r="55" customFormat="false" ht="15" hidden="false" customHeight="false" outlineLevel="0" collapsed="false">
      <c r="A55" s="31" t="s">
        <v>317</v>
      </c>
      <c r="B55" s="31" t="s">
        <v>318</v>
      </c>
      <c r="C55" s="31" t="s">
        <v>319</v>
      </c>
      <c r="D55" s="31" t="s">
        <v>163</v>
      </c>
      <c r="E55" s="32" t="s">
        <v>164</v>
      </c>
      <c r="F55" s="31" t="s">
        <v>320</v>
      </c>
      <c r="G55" s="33" t="n">
        <v>46332</v>
      </c>
      <c r="H55" s="32" t="s">
        <v>113</v>
      </c>
      <c r="I55" s="32" t="s">
        <v>113</v>
      </c>
      <c r="J55" s="31" t="s">
        <v>284</v>
      </c>
      <c r="K55" s="34"/>
      <c r="L55" s="33"/>
      <c r="M55" s="32"/>
      <c r="N55" s="32"/>
      <c r="O55" s="32"/>
      <c r="P55" s="32"/>
      <c r="Q55" s="28" t="str">
        <f aca="false">IF(A55="","",IF(AND(H55="Y",I55="Y"),"Ready","Not ready"))</f>
        <v>Ready</v>
      </c>
      <c r="R55" s="28" t="str">
        <f aca="false">IF(J55&lt;&gt;"Signed Off","",IF(AND(M55="Y",N55="Y",O55="Y",P55="Y"),"Yes","No"))</f>
        <v/>
      </c>
      <c r="S55" s="28" t="str">
        <f aca="false">IF(A55="","",IF(J55="Blocked","Blocked",IF(AND(J55&lt;&gt;"Signed Off",G55&lt;AsOf),"Overdue",IF(AND(J55="Signed Off",N55&lt;&gt;"Y",AsOf-L55&gt;=3),"Chase old laptop",""))))</f>
        <v/>
      </c>
      <c r="T55" s="0" t="str">
        <f aca="false">IF(OR(E55="",G55=""),"",IF(COUNTIFS($E$6:$E$160,E55,$G$6:$G$160,"&lt;"&amp;G55)=0,E55,""))</f>
        <v/>
      </c>
      <c r="U55" s="0" t="str">
        <f aca="false">IF(OR(E55="",G55=""),"",IF(COUNTIFS($E$6:$E$160,E55,$G$6:$G$160,"&gt;"&amp;G55)=0,E55,""))</f>
        <v>Wave 2</v>
      </c>
    </row>
    <row r="56" customFormat="false" ht="15" hidden="false" customHeight="false" outlineLevel="0" collapsed="false">
      <c r="A56" s="31" t="s">
        <v>321</v>
      </c>
      <c r="B56" s="31" t="s">
        <v>322</v>
      </c>
      <c r="C56" s="31" t="s">
        <v>323</v>
      </c>
      <c r="D56" s="31" t="s">
        <v>163</v>
      </c>
      <c r="E56" s="32" t="s">
        <v>164</v>
      </c>
      <c r="F56" s="31" t="s">
        <v>324</v>
      </c>
      <c r="G56" s="33" t="n">
        <v>46332</v>
      </c>
      <c r="H56" s="32" t="s">
        <v>113</v>
      </c>
      <c r="I56" s="32" t="s">
        <v>113</v>
      </c>
      <c r="J56" s="31" t="s">
        <v>284</v>
      </c>
      <c r="K56" s="34"/>
      <c r="L56" s="33"/>
      <c r="M56" s="32"/>
      <c r="N56" s="32"/>
      <c r="O56" s="32"/>
      <c r="P56" s="32"/>
      <c r="Q56" s="28" t="str">
        <f aca="false">IF(A56="","",IF(AND(H56="Y",I56="Y"),"Ready","Not ready"))</f>
        <v>Ready</v>
      </c>
      <c r="R56" s="28" t="str">
        <f aca="false">IF(J56&lt;&gt;"Signed Off","",IF(AND(M56="Y",N56="Y",O56="Y",P56="Y"),"Yes","No"))</f>
        <v/>
      </c>
      <c r="S56" s="28" t="str">
        <f aca="false">IF(A56="","",IF(J56="Blocked","Blocked",IF(AND(J56&lt;&gt;"Signed Off",G56&lt;AsOf),"Overdue",IF(AND(J56="Signed Off",N56&lt;&gt;"Y",AsOf-L56&gt;=3),"Chase old laptop",""))))</f>
        <v/>
      </c>
      <c r="T56" s="0" t="str">
        <f aca="false">IF(OR(E56="",G56=""),"",IF(COUNTIFS($E$6:$E$160,E56,$G$6:$G$160,"&lt;"&amp;G56)=0,E56,""))</f>
        <v/>
      </c>
      <c r="U56" s="0" t="str">
        <f aca="false">IF(OR(E56="",G56=""),"",IF(COUNTIFS($E$6:$E$160,E56,$G$6:$G$160,"&gt;"&amp;G56)=0,E56,""))</f>
        <v>Wave 2</v>
      </c>
    </row>
    <row r="57" customFormat="false" ht="15" hidden="false" customHeight="false" outlineLevel="0" collapsed="false">
      <c r="A57" s="31" t="s">
        <v>325</v>
      </c>
      <c r="B57" s="31" t="s">
        <v>326</v>
      </c>
      <c r="C57" s="31" t="s">
        <v>327</v>
      </c>
      <c r="D57" s="31" t="s">
        <v>163</v>
      </c>
      <c r="E57" s="32" t="s">
        <v>164</v>
      </c>
      <c r="F57" s="31" t="s">
        <v>328</v>
      </c>
      <c r="G57" s="33" t="n">
        <v>46332</v>
      </c>
      <c r="H57" s="32" t="s">
        <v>113</v>
      </c>
      <c r="I57" s="32" t="s">
        <v>113</v>
      </c>
      <c r="J57" s="31" t="s">
        <v>284</v>
      </c>
      <c r="K57" s="34"/>
      <c r="L57" s="33"/>
      <c r="M57" s="32"/>
      <c r="N57" s="32"/>
      <c r="O57" s="32"/>
      <c r="P57" s="32"/>
      <c r="Q57" s="28" t="str">
        <f aca="false">IF(A57="","",IF(AND(H57="Y",I57="Y"),"Ready","Not ready"))</f>
        <v>Ready</v>
      </c>
      <c r="R57" s="28" t="str">
        <f aca="false">IF(J57&lt;&gt;"Signed Off","",IF(AND(M57="Y",N57="Y",O57="Y",P57="Y"),"Yes","No"))</f>
        <v/>
      </c>
      <c r="S57" s="28" t="str">
        <f aca="false">IF(A57="","",IF(J57="Blocked","Blocked",IF(AND(J57&lt;&gt;"Signed Off",G57&lt;AsOf),"Overdue",IF(AND(J57="Signed Off",N57&lt;&gt;"Y",AsOf-L57&gt;=3),"Chase old laptop",""))))</f>
        <v/>
      </c>
      <c r="T57" s="0" t="str">
        <f aca="false">IF(OR(E57="",G57=""),"",IF(COUNTIFS($E$6:$E$160,E57,$G$6:$G$160,"&lt;"&amp;G57)=0,E57,""))</f>
        <v/>
      </c>
      <c r="U57" s="0" t="str">
        <f aca="false">IF(OR(E57="",G57=""),"",IF(COUNTIFS($E$6:$E$160,E57,$G$6:$G$160,"&gt;"&amp;G57)=0,E57,""))</f>
        <v>Wave 2</v>
      </c>
    </row>
    <row r="58" customFormat="false" ht="15" hidden="false" customHeight="false" outlineLevel="0" collapsed="false">
      <c r="A58" s="31" t="s">
        <v>329</v>
      </c>
      <c r="B58" s="31" t="s">
        <v>330</v>
      </c>
      <c r="C58" s="31" t="s">
        <v>331</v>
      </c>
      <c r="D58" s="31" t="s">
        <v>332</v>
      </c>
      <c r="E58" s="32" t="s">
        <v>333</v>
      </c>
      <c r="F58" s="31" t="s">
        <v>334</v>
      </c>
      <c r="G58" s="33" t="n">
        <v>46335</v>
      </c>
      <c r="H58" s="32" t="s">
        <v>113</v>
      </c>
      <c r="I58" s="32" t="s">
        <v>113</v>
      </c>
      <c r="J58" s="31" t="s">
        <v>284</v>
      </c>
      <c r="K58" s="34"/>
      <c r="L58" s="33"/>
      <c r="M58" s="32"/>
      <c r="N58" s="32"/>
      <c r="O58" s="32"/>
      <c r="P58" s="32"/>
      <c r="Q58" s="28" t="str">
        <f aca="false">IF(A58="","",IF(AND(H58="Y",I58="Y"),"Ready","Not ready"))</f>
        <v>Ready</v>
      </c>
      <c r="R58" s="28" t="str">
        <f aca="false">IF(J58&lt;&gt;"Signed Off","",IF(AND(M58="Y",N58="Y",O58="Y",P58="Y"),"Yes","No"))</f>
        <v/>
      </c>
      <c r="S58" s="28" t="str">
        <f aca="false">IF(A58="","",IF(J58="Blocked","Blocked",IF(AND(J58&lt;&gt;"Signed Off",G58&lt;AsOf),"Overdue",IF(AND(J58="Signed Off",N58&lt;&gt;"Y",AsOf-L58&gt;=3),"Chase old laptop",""))))</f>
        <v/>
      </c>
      <c r="T58" s="0" t="str">
        <f aca="false">IF(OR(E58="",G58=""),"",IF(COUNTIFS($E$6:$E$160,E58,$G$6:$G$160,"&lt;"&amp;G58)=0,E58,""))</f>
        <v>Wave 3</v>
      </c>
      <c r="U58" s="0" t="str">
        <f aca="false">IF(OR(E58="",G58=""),"",IF(COUNTIFS($E$6:$E$160,E58,$G$6:$G$160,"&gt;"&amp;G58)=0,E58,""))</f>
        <v/>
      </c>
    </row>
    <row r="59" customFormat="false" ht="15" hidden="false" customHeight="false" outlineLevel="0" collapsed="false">
      <c r="A59" s="31" t="s">
        <v>335</v>
      </c>
      <c r="B59" s="31" t="s">
        <v>336</v>
      </c>
      <c r="C59" s="31" t="s">
        <v>337</v>
      </c>
      <c r="D59" s="31" t="s">
        <v>332</v>
      </c>
      <c r="E59" s="32" t="s">
        <v>333</v>
      </c>
      <c r="F59" s="31" t="s">
        <v>338</v>
      </c>
      <c r="G59" s="33" t="n">
        <v>46335</v>
      </c>
      <c r="H59" s="32" t="s">
        <v>118</v>
      </c>
      <c r="I59" s="32" t="s">
        <v>113</v>
      </c>
      <c r="J59" s="31" t="s">
        <v>284</v>
      </c>
      <c r="K59" s="34"/>
      <c r="L59" s="33"/>
      <c r="M59" s="32"/>
      <c r="N59" s="32"/>
      <c r="O59" s="32"/>
      <c r="P59" s="32"/>
      <c r="Q59" s="28" t="str">
        <f aca="false">IF(A59="","",IF(AND(H59="Y",I59="Y"),"Ready","Not ready"))</f>
        <v>Not ready</v>
      </c>
      <c r="R59" s="28" t="str">
        <f aca="false">IF(J59&lt;&gt;"Signed Off","",IF(AND(M59="Y",N59="Y",O59="Y",P59="Y"),"Yes","No"))</f>
        <v/>
      </c>
      <c r="S59" s="28" t="str">
        <f aca="false">IF(A59="","",IF(J59="Blocked","Blocked",IF(AND(J59&lt;&gt;"Signed Off",G59&lt;AsOf),"Overdue",IF(AND(J59="Signed Off",N59&lt;&gt;"Y",AsOf-L59&gt;=3),"Chase old laptop",""))))</f>
        <v/>
      </c>
      <c r="T59" s="0" t="str">
        <f aca="false">IF(OR(E59="",G59=""),"",IF(COUNTIFS($E$6:$E$160,E59,$G$6:$G$160,"&lt;"&amp;G59)=0,E59,""))</f>
        <v>Wave 3</v>
      </c>
      <c r="U59" s="0" t="str">
        <f aca="false">IF(OR(E59="",G59=""),"",IF(COUNTIFS($E$6:$E$160,E59,$G$6:$G$160,"&gt;"&amp;G59)=0,E59,""))</f>
        <v/>
      </c>
    </row>
    <row r="60" customFormat="false" ht="15" hidden="false" customHeight="false" outlineLevel="0" collapsed="false">
      <c r="A60" s="31" t="s">
        <v>339</v>
      </c>
      <c r="B60" s="31" t="s">
        <v>340</v>
      </c>
      <c r="C60" s="31" t="s">
        <v>341</v>
      </c>
      <c r="D60" s="31" t="s">
        <v>332</v>
      </c>
      <c r="E60" s="32" t="s">
        <v>333</v>
      </c>
      <c r="F60" s="31" t="s">
        <v>342</v>
      </c>
      <c r="G60" s="33" t="n">
        <v>46335</v>
      </c>
      <c r="H60" s="32" t="s">
        <v>113</v>
      </c>
      <c r="I60" s="32" t="s">
        <v>118</v>
      </c>
      <c r="J60" s="31" t="s">
        <v>284</v>
      </c>
      <c r="K60" s="34"/>
      <c r="L60" s="33"/>
      <c r="M60" s="32"/>
      <c r="N60" s="32"/>
      <c r="O60" s="32"/>
      <c r="P60" s="32"/>
      <c r="Q60" s="28" t="str">
        <f aca="false">IF(A60="","",IF(AND(H60="Y",I60="Y"),"Ready","Not ready"))</f>
        <v>Not ready</v>
      </c>
      <c r="R60" s="28" t="str">
        <f aca="false">IF(J60&lt;&gt;"Signed Off","",IF(AND(M60="Y",N60="Y",O60="Y",P60="Y"),"Yes","No"))</f>
        <v/>
      </c>
      <c r="S60" s="28" t="str">
        <f aca="false">IF(A60="","",IF(J60="Blocked","Blocked",IF(AND(J60&lt;&gt;"Signed Off",G60&lt;AsOf),"Overdue",IF(AND(J60="Signed Off",N60&lt;&gt;"Y",AsOf-L60&gt;=3),"Chase old laptop",""))))</f>
        <v/>
      </c>
      <c r="T60" s="0" t="str">
        <f aca="false">IF(OR(E60="",G60=""),"",IF(COUNTIFS($E$6:$E$160,E60,$G$6:$G$160,"&lt;"&amp;G60)=0,E60,""))</f>
        <v>Wave 3</v>
      </c>
      <c r="U60" s="0" t="str">
        <f aca="false">IF(OR(E60="",G60=""),"",IF(COUNTIFS($E$6:$E$160,E60,$G$6:$G$160,"&gt;"&amp;G60)=0,E60,""))</f>
        <v/>
      </c>
    </row>
    <row r="61" customFormat="false" ht="15" hidden="false" customHeight="false" outlineLevel="0" collapsed="false">
      <c r="A61" s="31" t="s">
        <v>343</v>
      </c>
      <c r="B61" s="31" t="s">
        <v>344</v>
      </c>
      <c r="C61" s="31" t="s">
        <v>345</v>
      </c>
      <c r="D61" s="31" t="s">
        <v>332</v>
      </c>
      <c r="E61" s="32" t="s">
        <v>333</v>
      </c>
      <c r="F61" s="31" t="s">
        <v>346</v>
      </c>
      <c r="G61" s="33" t="n">
        <v>46335</v>
      </c>
      <c r="H61" s="32" t="s">
        <v>113</v>
      </c>
      <c r="I61" s="32" t="s">
        <v>113</v>
      </c>
      <c r="J61" s="31" t="s">
        <v>284</v>
      </c>
      <c r="K61" s="34"/>
      <c r="L61" s="33"/>
      <c r="M61" s="32"/>
      <c r="N61" s="32"/>
      <c r="O61" s="32"/>
      <c r="P61" s="32"/>
      <c r="Q61" s="28" t="str">
        <f aca="false">IF(A61="","",IF(AND(H61="Y",I61="Y"),"Ready","Not ready"))</f>
        <v>Ready</v>
      </c>
      <c r="R61" s="28" t="str">
        <f aca="false">IF(J61&lt;&gt;"Signed Off","",IF(AND(M61="Y",N61="Y",O61="Y",P61="Y"),"Yes","No"))</f>
        <v/>
      </c>
      <c r="S61" s="28" t="str">
        <f aca="false">IF(A61="","",IF(J61="Blocked","Blocked",IF(AND(J61&lt;&gt;"Signed Off",G61&lt;AsOf),"Overdue",IF(AND(J61="Signed Off",N61&lt;&gt;"Y",AsOf-L61&gt;=3),"Chase old laptop",""))))</f>
        <v/>
      </c>
      <c r="T61" s="0" t="str">
        <f aca="false">IF(OR(E61="",G61=""),"",IF(COUNTIFS($E$6:$E$160,E61,$G$6:$G$160,"&lt;"&amp;G61)=0,E61,""))</f>
        <v>Wave 3</v>
      </c>
      <c r="U61" s="0" t="str">
        <f aca="false">IF(OR(E61="",G61=""),"",IF(COUNTIFS($E$6:$E$160,E61,$G$6:$G$160,"&gt;"&amp;G61)=0,E61,""))</f>
        <v/>
      </c>
    </row>
    <row r="62" customFormat="false" ht="15" hidden="false" customHeight="false" outlineLevel="0" collapsed="false">
      <c r="A62" s="31" t="s">
        <v>347</v>
      </c>
      <c r="B62" s="31" t="s">
        <v>348</v>
      </c>
      <c r="C62" s="31" t="s">
        <v>349</v>
      </c>
      <c r="D62" s="31" t="s">
        <v>332</v>
      </c>
      <c r="E62" s="32" t="s">
        <v>333</v>
      </c>
      <c r="F62" s="31" t="s">
        <v>350</v>
      </c>
      <c r="G62" s="33" t="n">
        <v>46335</v>
      </c>
      <c r="H62" s="32" t="s">
        <v>113</v>
      </c>
      <c r="I62" s="32" t="s">
        <v>113</v>
      </c>
      <c r="J62" s="31" t="s">
        <v>284</v>
      </c>
      <c r="K62" s="34"/>
      <c r="L62" s="33"/>
      <c r="M62" s="32"/>
      <c r="N62" s="32"/>
      <c r="O62" s="32"/>
      <c r="P62" s="32"/>
      <c r="Q62" s="28" t="str">
        <f aca="false">IF(A62="","",IF(AND(H62="Y",I62="Y"),"Ready","Not ready"))</f>
        <v>Ready</v>
      </c>
      <c r="R62" s="28" t="str">
        <f aca="false">IF(J62&lt;&gt;"Signed Off","",IF(AND(M62="Y",N62="Y",O62="Y",P62="Y"),"Yes","No"))</f>
        <v/>
      </c>
      <c r="S62" s="28" t="str">
        <f aca="false">IF(A62="","",IF(J62="Blocked","Blocked",IF(AND(J62&lt;&gt;"Signed Off",G62&lt;AsOf),"Overdue",IF(AND(J62="Signed Off",N62&lt;&gt;"Y",AsOf-L62&gt;=3),"Chase old laptop",""))))</f>
        <v/>
      </c>
      <c r="T62" s="0" t="str">
        <f aca="false">IF(OR(E62="",G62=""),"",IF(COUNTIFS($E$6:$E$160,E62,$G$6:$G$160,"&lt;"&amp;G62)=0,E62,""))</f>
        <v>Wave 3</v>
      </c>
      <c r="U62" s="0" t="str">
        <f aca="false">IF(OR(E62="",G62=""),"",IF(COUNTIFS($E$6:$E$160,E62,$G$6:$G$160,"&gt;"&amp;G62)=0,E62,""))</f>
        <v/>
      </c>
    </row>
    <row r="63" customFormat="false" ht="15" hidden="false" customHeight="false" outlineLevel="0" collapsed="false">
      <c r="A63" s="31" t="s">
        <v>351</v>
      </c>
      <c r="B63" s="31" t="s">
        <v>352</v>
      </c>
      <c r="C63" s="31" t="s">
        <v>353</v>
      </c>
      <c r="D63" s="31" t="s">
        <v>332</v>
      </c>
      <c r="E63" s="32" t="s">
        <v>333</v>
      </c>
      <c r="F63" s="31" t="s">
        <v>354</v>
      </c>
      <c r="G63" s="33" t="n">
        <v>46336</v>
      </c>
      <c r="H63" s="32" t="s">
        <v>118</v>
      </c>
      <c r="I63" s="32" t="s">
        <v>113</v>
      </c>
      <c r="J63" s="31" t="s">
        <v>284</v>
      </c>
      <c r="K63" s="34"/>
      <c r="L63" s="33"/>
      <c r="M63" s="32"/>
      <c r="N63" s="32"/>
      <c r="O63" s="32"/>
      <c r="P63" s="32"/>
      <c r="Q63" s="28" t="str">
        <f aca="false">IF(A63="","",IF(AND(H63="Y",I63="Y"),"Ready","Not ready"))</f>
        <v>Not ready</v>
      </c>
      <c r="R63" s="28" t="str">
        <f aca="false">IF(J63&lt;&gt;"Signed Off","",IF(AND(M63="Y",N63="Y",O63="Y",P63="Y"),"Yes","No"))</f>
        <v/>
      </c>
      <c r="S63" s="28" t="str">
        <f aca="false">IF(A63="","",IF(J63="Blocked","Blocked",IF(AND(J63&lt;&gt;"Signed Off",G63&lt;AsOf),"Overdue",IF(AND(J63="Signed Off",N63&lt;&gt;"Y",AsOf-L63&gt;=3),"Chase old laptop",""))))</f>
        <v/>
      </c>
      <c r="T63" s="0" t="str">
        <f aca="false">IF(OR(E63="",G63=""),"",IF(COUNTIFS($E$6:$E$160,E63,$G$6:$G$160,"&lt;"&amp;G63)=0,E63,""))</f>
        <v/>
      </c>
      <c r="U63" s="0" t="str">
        <f aca="false">IF(OR(E63="",G63=""),"",IF(COUNTIFS($E$6:$E$160,E63,$G$6:$G$160,"&gt;"&amp;G63)=0,E63,""))</f>
        <v/>
      </c>
    </row>
    <row r="64" customFormat="false" ht="15" hidden="false" customHeight="false" outlineLevel="0" collapsed="false">
      <c r="A64" s="31" t="s">
        <v>355</v>
      </c>
      <c r="B64" s="31" t="s">
        <v>356</v>
      </c>
      <c r="C64" s="31" t="s">
        <v>357</v>
      </c>
      <c r="D64" s="31" t="s">
        <v>332</v>
      </c>
      <c r="E64" s="32" t="s">
        <v>333</v>
      </c>
      <c r="F64" s="31" t="s">
        <v>358</v>
      </c>
      <c r="G64" s="33" t="n">
        <v>46336</v>
      </c>
      <c r="H64" s="32" t="s">
        <v>113</v>
      </c>
      <c r="I64" s="32" t="s">
        <v>118</v>
      </c>
      <c r="J64" s="31" t="s">
        <v>284</v>
      </c>
      <c r="K64" s="34"/>
      <c r="L64" s="33"/>
      <c r="M64" s="32"/>
      <c r="N64" s="32"/>
      <c r="O64" s="32"/>
      <c r="P64" s="32"/>
      <c r="Q64" s="28" t="str">
        <f aca="false">IF(A64="","",IF(AND(H64="Y",I64="Y"),"Ready","Not ready"))</f>
        <v>Not ready</v>
      </c>
      <c r="R64" s="28" t="str">
        <f aca="false">IF(J64&lt;&gt;"Signed Off","",IF(AND(M64="Y",N64="Y",O64="Y",P64="Y"),"Yes","No"))</f>
        <v/>
      </c>
      <c r="S64" s="28" t="str">
        <f aca="false">IF(A64="","",IF(J64="Blocked","Blocked",IF(AND(J64&lt;&gt;"Signed Off",G64&lt;AsOf),"Overdue",IF(AND(J64="Signed Off",N64&lt;&gt;"Y",AsOf-L64&gt;=3),"Chase old laptop",""))))</f>
        <v/>
      </c>
      <c r="T64" s="0" t="str">
        <f aca="false">IF(OR(E64="",G64=""),"",IF(COUNTIFS($E$6:$E$160,E64,$G$6:$G$160,"&lt;"&amp;G64)=0,E64,""))</f>
        <v/>
      </c>
      <c r="U64" s="0" t="str">
        <f aca="false">IF(OR(E64="",G64=""),"",IF(COUNTIFS($E$6:$E$160,E64,$G$6:$G$160,"&gt;"&amp;G64)=0,E64,""))</f>
        <v/>
      </c>
    </row>
    <row r="65" customFormat="false" ht="15" hidden="false" customHeight="false" outlineLevel="0" collapsed="false">
      <c r="A65" s="31" t="s">
        <v>359</v>
      </c>
      <c r="B65" s="31" t="s">
        <v>360</v>
      </c>
      <c r="C65" s="31" t="s">
        <v>361</v>
      </c>
      <c r="D65" s="31" t="s">
        <v>332</v>
      </c>
      <c r="E65" s="32" t="s">
        <v>333</v>
      </c>
      <c r="F65" s="31" t="s">
        <v>362</v>
      </c>
      <c r="G65" s="33" t="n">
        <v>46336</v>
      </c>
      <c r="H65" s="32" t="s">
        <v>118</v>
      </c>
      <c r="I65" s="32" t="s">
        <v>113</v>
      </c>
      <c r="J65" s="31" t="s">
        <v>284</v>
      </c>
      <c r="K65" s="34"/>
      <c r="L65" s="33"/>
      <c r="M65" s="32"/>
      <c r="N65" s="32"/>
      <c r="O65" s="32"/>
      <c r="P65" s="32"/>
      <c r="Q65" s="28" t="str">
        <f aca="false">IF(A65="","",IF(AND(H65="Y",I65="Y"),"Ready","Not ready"))</f>
        <v>Not ready</v>
      </c>
      <c r="R65" s="28" t="str">
        <f aca="false">IF(J65&lt;&gt;"Signed Off","",IF(AND(M65="Y",N65="Y",O65="Y",P65="Y"),"Yes","No"))</f>
        <v/>
      </c>
      <c r="S65" s="28" t="str">
        <f aca="false">IF(A65="","",IF(J65="Blocked","Blocked",IF(AND(J65&lt;&gt;"Signed Off",G65&lt;AsOf),"Overdue",IF(AND(J65="Signed Off",N65&lt;&gt;"Y",AsOf-L65&gt;=3),"Chase old laptop",""))))</f>
        <v/>
      </c>
      <c r="T65" s="0" t="str">
        <f aca="false">IF(OR(E65="",G65=""),"",IF(COUNTIFS($E$6:$E$160,E65,$G$6:$G$160,"&lt;"&amp;G65)=0,E65,""))</f>
        <v/>
      </c>
      <c r="U65" s="0" t="str">
        <f aca="false">IF(OR(E65="",G65=""),"",IF(COUNTIFS($E$6:$E$160,E65,$G$6:$G$160,"&gt;"&amp;G65)=0,E65,""))</f>
        <v/>
      </c>
    </row>
    <row r="66" customFormat="false" ht="15" hidden="false" customHeight="false" outlineLevel="0" collapsed="false">
      <c r="A66" s="31" t="s">
        <v>363</v>
      </c>
      <c r="B66" s="31" t="s">
        <v>364</v>
      </c>
      <c r="C66" s="31" t="s">
        <v>365</v>
      </c>
      <c r="D66" s="31" t="s">
        <v>332</v>
      </c>
      <c r="E66" s="32" t="s">
        <v>333</v>
      </c>
      <c r="F66" s="31" t="s">
        <v>366</v>
      </c>
      <c r="G66" s="33" t="n">
        <v>46336</v>
      </c>
      <c r="H66" s="32" t="s">
        <v>113</v>
      </c>
      <c r="I66" s="32" t="s">
        <v>113</v>
      </c>
      <c r="J66" s="31" t="s">
        <v>284</v>
      </c>
      <c r="K66" s="34"/>
      <c r="L66" s="33"/>
      <c r="M66" s="32"/>
      <c r="N66" s="32"/>
      <c r="O66" s="32"/>
      <c r="P66" s="32"/>
      <c r="Q66" s="28" t="str">
        <f aca="false">IF(A66="","",IF(AND(H66="Y",I66="Y"),"Ready","Not ready"))</f>
        <v>Ready</v>
      </c>
      <c r="R66" s="28" t="str">
        <f aca="false">IF(J66&lt;&gt;"Signed Off","",IF(AND(M66="Y",N66="Y",O66="Y",P66="Y"),"Yes","No"))</f>
        <v/>
      </c>
      <c r="S66" s="28" t="str">
        <f aca="false">IF(A66="","",IF(J66="Blocked","Blocked",IF(AND(J66&lt;&gt;"Signed Off",G66&lt;AsOf),"Overdue",IF(AND(J66="Signed Off",N66&lt;&gt;"Y",AsOf-L66&gt;=3),"Chase old laptop",""))))</f>
        <v/>
      </c>
      <c r="T66" s="0" t="str">
        <f aca="false">IF(OR(E66="",G66=""),"",IF(COUNTIFS($E$6:$E$160,E66,$G$6:$G$160,"&lt;"&amp;G66)=0,E66,""))</f>
        <v/>
      </c>
      <c r="U66" s="0" t="str">
        <f aca="false">IF(OR(E66="",G66=""),"",IF(COUNTIFS($E$6:$E$160,E66,$G$6:$G$160,"&gt;"&amp;G66)=0,E66,""))</f>
        <v/>
      </c>
    </row>
    <row r="67" customFormat="false" ht="15" hidden="false" customHeight="false" outlineLevel="0" collapsed="false">
      <c r="A67" s="31" t="s">
        <v>367</v>
      </c>
      <c r="B67" s="31" t="s">
        <v>368</v>
      </c>
      <c r="C67" s="31" t="s">
        <v>369</v>
      </c>
      <c r="D67" s="31" t="s">
        <v>332</v>
      </c>
      <c r="E67" s="32" t="s">
        <v>333</v>
      </c>
      <c r="F67" s="31" t="s">
        <v>370</v>
      </c>
      <c r="G67" s="33" t="n">
        <v>46336</v>
      </c>
      <c r="H67" s="32" t="s">
        <v>118</v>
      </c>
      <c r="I67" s="32" t="s">
        <v>113</v>
      </c>
      <c r="J67" s="31" t="s">
        <v>284</v>
      </c>
      <c r="K67" s="34"/>
      <c r="L67" s="33"/>
      <c r="M67" s="32"/>
      <c r="N67" s="32"/>
      <c r="O67" s="32"/>
      <c r="P67" s="32"/>
      <c r="Q67" s="28" t="str">
        <f aca="false">IF(A67="","",IF(AND(H67="Y",I67="Y"),"Ready","Not ready"))</f>
        <v>Not ready</v>
      </c>
      <c r="R67" s="28" t="str">
        <f aca="false">IF(J67&lt;&gt;"Signed Off","",IF(AND(M67="Y",N67="Y",O67="Y",P67="Y"),"Yes","No"))</f>
        <v/>
      </c>
      <c r="S67" s="28" t="str">
        <f aca="false">IF(A67="","",IF(J67="Blocked","Blocked",IF(AND(J67&lt;&gt;"Signed Off",G67&lt;AsOf),"Overdue",IF(AND(J67="Signed Off",N67&lt;&gt;"Y",AsOf-L67&gt;=3),"Chase old laptop",""))))</f>
        <v/>
      </c>
      <c r="T67" s="0" t="str">
        <f aca="false">IF(OR(E67="",G67=""),"",IF(COUNTIFS($E$6:$E$160,E67,$G$6:$G$160,"&lt;"&amp;G67)=0,E67,""))</f>
        <v/>
      </c>
      <c r="U67" s="0" t="str">
        <f aca="false">IF(OR(E67="",G67=""),"",IF(COUNTIFS($E$6:$E$160,E67,$G$6:$G$160,"&gt;"&amp;G67)=0,E67,""))</f>
        <v/>
      </c>
    </row>
    <row r="68" customFormat="false" ht="15" hidden="false" customHeight="false" outlineLevel="0" collapsed="false">
      <c r="A68" s="31" t="s">
        <v>371</v>
      </c>
      <c r="B68" s="31" t="s">
        <v>372</v>
      </c>
      <c r="C68" s="31" t="s">
        <v>373</v>
      </c>
      <c r="D68" s="31" t="s">
        <v>332</v>
      </c>
      <c r="E68" s="32" t="s">
        <v>333</v>
      </c>
      <c r="F68" s="31" t="s">
        <v>374</v>
      </c>
      <c r="G68" s="33" t="n">
        <v>46337</v>
      </c>
      <c r="H68" s="32" t="s">
        <v>113</v>
      </c>
      <c r="I68" s="32" t="s">
        <v>113</v>
      </c>
      <c r="J68" s="31" t="s">
        <v>284</v>
      </c>
      <c r="K68" s="34"/>
      <c r="L68" s="33"/>
      <c r="M68" s="32"/>
      <c r="N68" s="32"/>
      <c r="O68" s="32"/>
      <c r="P68" s="32"/>
      <c r="Q68" s="28" t="str">
        <f aca="false">IF(A68="","",IF(AND(H68="Y",I68="Y"),"Ready","Not ready"))</f>
        <v>Ready</v>
      </c>
      <c r="R68" s="28" t="str">
        <f aca="false">IF(J68&lt;&gt;"Signed Off","",IF(AND(M68="Y",N68="Y",O68="Y",P68="Y"),"Yes","No"))</f>
        <v/>
      </c>
      <c r="S68" s="28" t="str">
        <f aca="false">IF(A68="","",IF(J68="Blocked","Blocked",IF(AND(J68&lt;&gt;"Signed Off",G68&lt;AsOf),"Overdue",IF(AND(J68="Signed Off",N68&lt;&gt;"Y",AsOf-L68&gt;=3),"Chase old laptop",""))))</f>
        <v/>
      </c>
      <c r="T68" s="0" t="str">
        <f aca="false">IF(OR(E68="",G68=""),"",IF(COUNTIFS($E$6:$E$160,E68,$G$6:$G$160,"&lt;"&amp;G68)=0,E68,""))</f>
        <v/>
      </c>
      <c r="U68" s="0" t="str">
        <f aca="false">IF(OR(E68="",G68=""),"",IF(COUNTIFS($E$6:$E$160,E68,$G$6:$G$160,"&gt;"&amp;G68)=0,E68,""))</f>
        <v/>
      </c>
    </row>
    <row r="69" customFormat="false" ht="15" hidden="false" customHeight="false" outlineLevel="0" collapsed="false">
      <c r="A69" s="31" t="s">
        <v>375</v>
      </c>
      <c r="B69" s="31" t="s">
        <v>376</v>
      </c>
      <c r="C69" s="31" t="s">
        <v>377</v>
      </c>
      <c r="D69" s="31" t="s">
        <v>332</v>
      </c>
      <c r="E69" s="32" t="s">
        <v>333</v>
      </c>
      <c r="F69" s="31" t="s">
        <v>378</v>
      </c>
      <c r="G69" s="33" t="n">
        <v>46337</v>
      </c>
      <c r="H69" s="32" t="s">
        <v>118</v>
      </c>
      <c r="I69" s="32" t="s">
        <v>118</v>
      </c>
      <c r="J69" s="31" t="s">
        <v>284</v>
      </c>
      <c r="K69" s="34"/>
      <c r="L69" s="33"/>
      <c r="M69" s="32"/>
      <c r="N69" s="32"/>
      <c r="O69" s="32"/>
      <c r="P69" s="32"/>
      <c r="Q69" s="28" t="str">
        <f aca="false">IF(A69="","",IF(AND(H69="Y",I69="Y"),"Ready","Not ready"))</f>
        <v>Not ready</v>
      </c>
      <c r="R69" s="28" t="str">
        <f aca="false">IF(J69&lt;&gt;"Signed Off","",IF(AND(M69="Y",N69="Y",O69="Y",P69="Y"),"Yes","No"))</f>
        <v/>
      </c>
      <c r="S69" s="28" t="str">
        <f aca="false">IF(A69="","",IF(J69="Blocked","Blocked",IF(AND(J69&lt;&gt;"Signed Off",G69&lt;AsOf),"Overdue",IF(AND(J69="Signed Off",N69&lt;&gt;"Y",AsOf-L69&gt;=3),"Chase old laptop",""))))</f>
        <v/>
      </c>
      <c r="T69" s="0" t="str">
        <f aca="false">IF(OR(E69="",G69=""),"",IF(COUNTIFS($E$6:$E$160,E69,$G$6:$G$160,"&lt;"&amp;G69)=0,E69,""))</f>
        <v/>
      </c>
      <c r="U69" s="0" t="str">
        <f aca="false">IF(OR(E69="",G69=""),"",IF(COUNTIFS($E$6:$E$160,E69,$G$6:$G$160,"&gt;"&amp;G69)=0,E69,""))</f>
        <v/>
      </c>
    </row>
    <row r="70" customFormat="false" ht="15" hidden="false" customHeight="false" outlineLevel="0" collapsed="false">
      <c r="A70" s="31" t="s">
        <v>379</v>
      </c>
      <c r="B70" s="31" t="s">
        <v>380</v>
      </c>
      <c r="C70" s="31" t="s">
        <v>381</v>
      </c>
      <c r="D70" s="31" t="s">
        <v>332</v>
      </c>
      <c r="E70" s="32" t="s">
        <v>333</v>
      </c>
      <c r="F70" s="31" t="s">
        <v>382</v>
      </c>
      <c r="G70" s="33" t="n">
        <v>46337</v>
      </c>
      <c r="H70" s="32" t="s">
        <v>113</v>
      </c>
      <c r="I70" s="32" t="s">
        <v>113</v>
      </c>
      <c r="J70" s="31" t="s">
        <v>284</v>
      </c>
      <c r="K70" s="34"/>
      <c r="L70" s="33"/>
      <c r="M70" s="32"/>
      <c r="N70" s="32"/>
      <c r="O70" s="32"/>
      <c r="P70" s="32"/>
      <c r="Q70" s="28" t="str">
        <f aca="false">IF(A70="","",IF(AND(H70="Y",I70="Y"),"Ready","Not ready"))</f>
        <v>Ready</v>
      </c>
      <c r="R70" s="28" t="str">
        <f aca="false">IF(J70&lt;&gt;"Signed Off","",IF(AND(M70="Y",N70="Y",O70="Y",P70="Y"),"Yes","No"))</f>
        <v/>
      </c>
      <c r="S70" s="28" t="str">
        <f aca="false">IF(A70="","",IF(J70="Blocked","Blocked",IF(AND(J70&lt;&gt;"Signed Off",G70&lt;AsOf),"Overdue",IF(AND(J70="Signed Off",N70&lt;&gt;"Y",AsOf-L70&gt;=3),"Chase old laptop",""))))</f>
        <v/>
      </c>
      <c r="T70" s="0" t="str">
        <f aca="false">IF(OR(E70="",G70=""),"",IF(COUNTIFS($E$6:$E$160,E70,$G$6:$G$160,"&lt;"&amp;G70)=0,E70,""))</f>
        <v/>
      </c>
      <c r="U70" s="0" t="str">
        <f aca="false">IF(OR(E70="",G70=""),"",IF(COUNTIFS($E$6:$E$160,E70,$G$6:$G$160,"&gt;"&amp;G70)=0,E70,""))</f>
        <v/>
      </c>
    </row>
    <row r="71" customFormat="false" ht="15" hidden="false" customHeight="false" outlineLevel="0" collapsed="false">
      <c r="A71" s="31" t="s">
        <v>383</v>
      </c>
      <c r="B71" s="31" t="s">
        <v>384</v>
      </c>
      <c r="C71" s="31" t="s">
        <v>385</v>
      </c>
      <c r="D71" s="31" t="s">
        <v>332</v>
      </c>
      <c r="E71" s="32" t="s">
        <v>333</v>
      </c>
      <c r="F71" s="31" t="s">
        <v>386</v>
      </c>
      <c r="G71" s="33" t="n">
        <v>46337</v>
      </c>
      <c r="H71" s="32" t="s">
        <v>118</v>
      </c>
      <c r="I71" s="32" t="s">
        <v>113</v>
      </c>
      <c r="J71" s="31" t="s">
        <v>284</v>
      </c>
      <c r="K71" s="34"/>
      <c r="L71" s="33"/>
      <c r="M71" s="32"/>
      <c r="N71" s="32"/>
      <c r="O71" s="32"/>
      <c r="P71" s="32"/>
      <c r="Q71" s="28" t="str">
        <f aca="false">IF(A71="","",IF(AND(H71="Y",I71="Y"),"Ready","Not ready"))</f>
        <v>Not ready</v>
      </c>
      <c r="R71" s="28" t="str">
        <f aca="false">IF(J71&lt;&gt;"Signed Off","",IF(AND(M71="Y",N71="Y",O71="Y",P71="Y"),"Yes","No"))</f>
        <v/>
      </c>
      <c r="S71" s="28" t="str">
        <f aca="false">IF(A71="","",IF(J71="Blocked","Blocked",IF(AND(J71&lt;&gt;"Signed Off",G71&lt;AsOf),"Overdue",IF(AND(J71="Signed Off",N71&lt;&gt;"Y",AsOf-L71&gt;=3),"Chase old laptop",""))))</f>
        <v/>
      </c>
      <c r="T71" s="0" t="str">
        <f aca="false">IF(OR(E71="",G71=""),"",IF(COUNTIFS($E$6:$E$160,E71,$G$6:$G$160,"&lt;"&amp;G71)=0,E71,""))</f>
        <v/>
      </c>
      <c r="U71" s="0" t="str">
        <f aca="false">IF(OR(E71="",G71=""),"",IF(COUNTIFS($E$6:$E$160,E71,$G$6:$G$160,"&gt;"&amp;G71)=0,E71,""))</f>
        <v/>
      </c>
    </row>
    <row r="72" customFormat="false" ht="15" hidden="false" customHeight="false" outlineLevel="0" collapsed="false">
      <c r="A72" s="31" t="s">
        <v>387</v>
      </c>
      <c r="B72" s="31" t="s">
        <v>388</v>
      </c>
      <c r="C72" s="31" t="s">
        <v>389</v>
      </c>
      <c r="D72" s="31" t="s">
        <v>332</v>
      </c>
      <c r="E72" s="32" t="s">
        <v>333</v>
      </c>
      <c r="F72" s="31" t="s">
        <v>390</v>
      </c>
      <c r="G72" s="33" t="n">
        <v>46337</v>
      </c>
      <c r="H72" s="32" t="s">
        <v>113</v>
      </c>
      <c r="I72" s="32" t="s">
        <v>113</v>
      </c>
      <c r="J72" s="31" t="s">
        <v>284</v>
      </c>
      <c r="K72" s="34"/>
      <c r="L72" s="33"/>
      <c r="M72" s="32"/>
      <c r="N72" s="32"/>
      <c r="O72" s="32"/>
      <c r="P72" s="32"/>
      <c r="Q72" s="28" t="str">
        <f aca="false">IF(A72="","",IF(AND(H72="Y",I72="Y"),"Ready","Not ready"))</f>
        <v>Ready</v>
      </c>
      <c r="R72" s="28" t="str">
        <f aca="false">IF(J72&lt;&gt;"Signed Off","",IF(AND(M72="Y",N72="Y",O72="Y",P72="Y"),"Yes","No"))</f>
        <v/>
      </c>
      <c r="S72" s="28" t="str">
        <f aca="false">IF(A72="","",IF(J72="Blocked","Blocked",IF(AND(J72&lt;&gt;"Signed Off",G72&lt;AsOf),"Overdue",IF(AND(J72="Signed Off",N72&lt;&gt;"Y",AsOf-L72&gt;=3),"Chase old laptop",""))))</f>
        <v/>
      </c>
      <c r="T72" s="0" t="str">
        <f aca="false">IF(OR(E72="",G72=""),"",IF(COUNTIFS($E$6:$E$160,E72,$G$6:$G$160,"&lt;"&amp;G72)=0,E72,""))</f>
        <v/>
      </c>
      <c r="U72" s="0" t="str">
        <f aca="false">IF(OR(E72="",G72=""),"",IF(COUNTIFS($E$6:$E$160,E72,$G$6:$G$160,"&gt;"&amp;G72)=0,E72,""))</f>
        <v/>
      </c>
    </row>
    <row r="73" customFormat="false" ht="15" hidden="false" customHeight="false" outlineLevel="0" collapsed="false">
      <c r="A73" s="31" t="s">
        <v>391</v>
      </c>
      <c r="B73" s="31" t="s">
        <v>392</v>
      </c>
      <c r="C73" s="31" t="s">
        <v>393</v>
      </c>
      <c r="D73" s="31" t="s">
        <v>332</v>
      </c>
      <c r="E73" s="32" t="s">
        <v>333</v>
      </c>
      <c r="F73" s="31" t="s">
        <v>394</v>
      </c>
      <c r="G73" s="33" t="n">
        <v>46338</v>
      </c>
      <c r="H73" s="32" t="s">
        <v>118</v>
      </c>
      <c r="I73" s="32" t="s">
        <v>118</v>
      </c>
      <c r="J73" s="31" t="s">
        <v>284</v>
      </c>
      <c r="K73" s="34"/>
      <c r="L73" s="33"/>
      <c r="M73" s="32"/>
      <c r="N73" s="32"/>
      <c r="O73" s="32"/>
      <c r="P73" s="32"/>
      <c r="Q73" s="28" t="str">
        <f aca="false">IF(A73="","",IF(AND(H73="Y",I73="Y"),"Ready","Not ready"))</f>
        <v>Not ready</v>
      </c>
      <c r="R73" s="28" t="str">
        <f aca="false">IF(J73&lt;&gt;"Signed Off","",IF(AND(M73="Y",N73="Y",O73="Y",P73="Y"),"Yes","No"))</f>
        <v/>
      </c>
      <c r="S73" s="28" t="str">
        <f aca="false">IF(A73="","",IF(J73="Blocked","Blocked",IF(AND(J73&lt;&gt;"Signed Off",G73&lt;AsOf),"Overdue",IF(AND(J73="Signed Off",N73&lt;&gt;"Y",AsOf-L73&gt;=3),"Chase old laptop",""))))</f>
        <v/>
      </c>
      <c r="T73" s="0" t="str">
        <f aca="false">IF(OR(E73="",G73=""),"",IF(COUNTIFS($E$6:$E$160,E73,$G$6:$G$160,"&lt;"&amp;G73)=0,E73,""))</f>
        <v/>
      </c>
      <c r="U73" s="0" t="str">
        <f aca="false">IF(OR(E73="",G73=""),"",IF(COUNTIFS($E$6:$E$160,E73,$G$6:$G$160,"&gt;"&amp;G73)=0,E73,""))</f>
        <v/>
      </c>
    </row>
    <row r="74" customFormat="false" ht="15" hidden="false" customHeight="false" outlineLevel="0" collapsed="false">
      <c r="A74" s="31" t="s">
        <v>395</v>
      </c>
      <c r="B74" s="31" t="s">
        <v>396</v>
      </c>
      <c r="C74" s="31" t="s">
        <v>397</v>
      </c>
      <c r="D74" s="31" t="s">
        <v>332</v>
      </c>
      <c r="E74" s="32" t="s">
        <v>333</v>
      </c>
      <c r="F74" s="31" t="s">
        <v>300</v>
      </c>
      <c r="G74" s="33" t="n">
        <v>46338</v>
      </c>
      <c r="H74" s="32" t="s">
        <v>113</v>
      </c>
      <c r="I74" s="32" t="s">
        <v>113</v>
      </c>
      <c r="J74" s="31" t="s">
        <v>284</v>
      </c>
      <c r="K74" s="34"/>
      <c r="L74" s="33"/>
      <c r="M74" s="32"/>
      <c r="N74" s="32"/>
      <c r="O74" s="32"/>
      <c r="P74" s="32"/>
      <c r="Q74" s="28" t="str">
        <f aca="false">IF(A74="","",IF(AND(H74="Y",I74="Y"),"Ready","Not ready"))</f>
        <v>Ready</v>
      </c>
      <c r="R74" s="28" t="str">
        <f aca="false">IF(J74&lt;&gt;"Signed Off","",IF(AND(M74="Y",N74="Y",O74="Y",P74="Y"),"Yes","No"))</f>
        <v/>
      </c>
      <c r="S74" s="28" t="str">
        <f aca="false">IF(A74="","",IF(J74="Blocked","Blocked",IF(AND(J74&lt;&gt;"Signed Off",G74&lt;AsOf),"Overdue",IF(AND(J74="Signed Off",N74&lt;&gt;"Y",AsOf-L74&gt;=3),"Chase old laptop",""))))</f>
        <v/>
      </c>
      <c r="T74" s="0" t="str">
        <f aca="false">IF(OR(E74="",G74=""),"",IF(COUNTIFS($E$6:$E$160,E74,$G$6:$G$160,"&lt;"&amp;G74)=0,E74,""))</f>
        <v/>
      </c>
      <c r="U74" s="0" t="str">
        <f aca="false">IF(OR(E74="",G74=""),"",IF(COUNTIFS($E$6:$E$160,E74,$G$6:$G$160,"&gt;"&amp;G74)=0,E74,""))</f>
        <v/>
      </c>
    </row>
    <row r="75" customFormat="false" ht="15" hidden="false" customHeight="false" outlineLevel="0" collapsed="false">
      <c r="A75" s="31" t="s">
        <v>398</v>
      </c>
      <c r="B75" s="31" t="s">
        <v>399</v>
      </c>
      <c r="C75" s="31" t="s">
        <v>400</v>
      </c>
      <c r="D75" s="31" t="s">
        <v>332</v>
      </c>
      <c r="E75" s="32" t="s">
        <v>333</v>
      </c>
      <c r="F75" s="31" t="s">
        <v>401</v>
      </c>
      <c r="G75" s="33" t="n">
        <v>46338</v>
      </c>
      <c r="H75" s="32" t="s">
        <v>113</v>
      </c>
      <c r="I75" s="32" t="s">
        <v>113</v>
      </c>
      <c r="J75" s="31" t="s">
        <v>284</v>
      </c>
      <c r="K75" s="34"/>
      <c r="L75" s="33"/>
      <c r="M75" s="32"/>
      <c r="N75" s="32"/>
      <c r="O75" s="32"/>
      <c r="P75" s="32"/>
      <c r="Q75" s="28" t="str">
        <f aca="false">IF(A75="","",IF(AND(H75="Y",I75="Y"),"Ready","Not ready"))</f>
        <v>Ready</v>
      </c>
      <c r="R75" s="28" t="str">
        <f aca="false">IF(J75&lt;&gt;"Signed Off","",IF(AND(M75="Y",N75="Y",O75="Y",P75="Y"),"Yes","No"))</f>
        <v/>
      </c>
      <c r="S75" s="28" t="str">
        <f aca="false">IF(A75="","",IF(J75="Blocked","Blocked",IF(AND(J75&lt;&gt;"Signed Off",G75&lt;AsOf),"Overdue",IF(AND(J75="Signed Off",N75&lt;&gt;"Y",AsOf-L75&gt;=3),"Chase old laptop",""))))</f>
        <v/>
      </c>
      <c r="T75" s="0" t="str">
        <f aca="false">IF(OR(E75="",G75=""),"",IF(COUNTIFS($E$6:$E$160,E75,$G$6:$G$160,"&lt;"&amp;G75)=0,E75,""))</f>
        <v/>
      </c>
      <c r="U75" s="0" t="str">
        <f aca="false">IF(OR(E75="",G75=""),"",IF(COUNTIFS($E$6:$E$160,E75,$G$6:$G$160,"&gt;"&amp;G75)=0,E75,""))</f>
        <v/>
      </c>
    </row>
    <row r="76" customFormat="false" ht="15" hidden="false" customHeight="false" outlineLevel="0" collapsed="false">
      <c r="A76" s="31" t="s">
        <v>402</v>
      </c>
      <c r="B76" s="31" t="s">
        <v>403</v>
      </c>
      <c r="C76" s="31" t="s">
        <v>404</v>
      </c>
      <c r="D76" s="31" t="s">
        <v>332</v>
      </c>
      <c r="E76" s="32" t="s">
        <v>333</v>
      </c>
      <c r="F76" s="31" t="s">
        <v>405</v>
      </c>
      <c r="G76" s="33" t="n">
        <v>46338</v>
      </c>
      <c r="H76" s="32" t="s">
        <v>113</v>
      </c>
      <c r="I76" s="32" t="s">
        <v>113</v>
      </c>
      <c r="J76" s="31" t="s">
        <v>284</v>
      </c>
      <c r="K76" s="34"/>
      <c r="L76" s="33"/>
      <c r="M76" s="32"/>
      <c r="N76" s="32"/>
      <c r="O76" s="32"/>
      <c r="P76" s="32"/>
      <c r="Q76" s="28" t="str">
        <f aca="false">IF(A76="","",IF(AND(H76="Y",I76="Y"),"Ready","Not ready"))</f>
        <v>Ready</v>
      </c>
      <c r="R76" s="28" t="str">
        <f aca="false">IF(J76&lt;&gt;"Signed Off","",IF(AND(M76="Y",N76="Y",O76="Y",P76="Y"),"Yes","No"))</f>
        <v/>
      </c>
      <c r="S76" s="28" t="str">
        <f aca="false">IF(A76="","",IF(J76="Blocked","Blocked",IF(AND(J76&lt;&gt;"Signed Off",G76&lt;AsOf),"Overdue",IF(AND(J76="Signed Off",N76&lt;&gt;"Y",AsOf-L76&gt;=3),"Chase old laptop",""))))</f>
        <v/>
      </c>
      <c r="T76" s="0" t="str">
        <f aca="false">IF(OR(E76="",G76=""),"",IF(COUNTIFS($E$6:$E$160,E76,$G$6:$G$160,"&lt;"&amp;G76)=0,E76,""))</f>
        <v/>
      </c>
      <c r="U76" s="0" t="str">
        <f aca="false">IF(OR(E76="",G76=""),"",IF(COUNTIFS($E$6:$E$160,E76,$G$6:$G$160,"&gt;"&amp;G76)=0,E76,""))</f>
        <v/>
      </c>
    </row>
    <row r="77" customFormat="false" ht="15" hidden="false" customHeight="false" outlineLevel="0" collapsed="false">
      <c r="A77" s="31" t="s">
        <v>406</v>
      </c>
      <c r="B77" s="31" t="s">
        <v>407</v>
      </c>
      <c r="C77" s="31" t="s">
        <v>408</v>
      </c>
      <c r="D77" s="31" t="s">
        <v>332</v>
      </c>
      <c r="E77" s="32" t="s">
        <v>333</v>
      </c>
      <c r="F77" s="31" t="s">
        <v>409</v>
      </c>
      <c r="G77" s="33" t="n">
        <v>46338</v>
      </c>
      <c r="H77" s="32" t="s">
        <v>118</v>
      </c>
      <c r="I77" s="32" t="s">
        <v>113</v>
      </c>
      <c r="J77" s="31" t="s">
        <v>284</v>
      </c>
      <c r="K77" s="34"/>
      <c r="L77" s="33"/>
      <c r="M77" s="32"/>
      <c r="N77" s="32"/>
      <c r="O77" s="32"/>
      <c r="P77" s="32"/>
      <c r="Q77" s="28" t="str">
        <f aca="false">IF(A77="","",IF(AND(H77="Y",I77="Y"),"Ready","Not ready"))</f>
        <v>Not ready</v>
      </c>
      <c r="R77" s="28" t="str">
        <f aca="false">IF(J77&lt;&gt;"Signed Off","",IF(AND(M77="Y",N77="Y",O77="Y",P77="Y"),"Yes","No"))</f>
        <v/>
      </c>
      <c r="S77" s="28" t="str">
        <f aca="false">IF(A77="","",IF(J77="Blocked","Blocked",IF(AND(J77&lt;&gt;"Signed Off",G77&lt;AsOf),"Overdue",IF(AND(J77="Signed Off",N77&lt;&gt;"Y",AsOf-L77&gt;=3),"Chase old laptop",""))))</f>
        <v/>
      </c>
      <c r="T77" s="0" t="str">
        <f aca="false">IF(OR(E77="",G77=""),"",IF(COUNTIFS($E$6:$E$160,E77,$G$6:$G$160,"&lt;"&amp;G77)=0,E77,""))</f>
        <v/>
      </c>
      <c r="U77" s="0" t="str">
        <f aca="false">IF(OR(E77="",G77=""),"",IF(COUNTIFS($E$6:$E$160,E77,$G$6:$G$160,"&gt;"&amp;G77)=0,E77,""))</f>
        <v/>
      </c>
    </row>
    <row r="78" customFormat="false" ht="15" hidden="false" customHeight="false" outlineLevel="0" collapsed="false">
      <c r="A78" s="31" t="s">
        <v>410</v>
      </c>
      <c r="B78" s="31" t="s">
        <v>411</v>
      </c>
      <c r="C78" s="31" t="s">
        <v>412</v>
      </c>
      <c r="D78" s="31" t="s">
        <v>332</v>
      </c>
      <c r="E78" s="32" t="s">
        <v>333</v>
      </c>
      <c r="F78" s="31" t="s">
        <v>413</v>
      </c>
      <c r="G78" s="33" t="n">
        <v>46339</v>
      </c>
      <c r="H78" s="32" t="s">
        <v>113</v>
      </c>
      <c r="I78" s="32" t="s">
        <v>118</v>
      </c>
      <c r="J78" s="31" t="s">
        <v>284</v>
      </c>
      <c r="K78" s="34"/>
      <c r="L78" s="33"/>
      <c r="M78" s="32"/>
      <c r="N78" s="32"/>
      <c r="O78" s="32"/>
      <c r="P78" s="32"/>
      <c r="Q78" s="28" t="str">
        <f aca="false">IF(A78="","",IF(AND(H78="Y",I78="Y"),"Ready","Not ready"))</f>
        <v>Not ready</v>
      </c>
      <c r="R78" s="28" t="str">
        <f aca="false">IF(J78&lt;&gt;"Signed Off","",IF(AND(M78="Y",N78="Y",O78="Y",P78="Y"),"Yes","No"))</f>
        <v/>
      </c>
      <c r="S78" s="28" t="str">
        <f aca="false">IF(A78="","",IF(J78="Blocked","Blocked",IF(AND(J78&lt;&gt;"Signed Off",G78&lt;AsOf),"Overdue",IF(AND(J78="Signed Off",N78&lt;&gt;"Y",AsOf-L78&gt;=3),"Chase old laptop",""))))</f>
        <v/>
      </c>
      <c r="T78" s="0" t="str">
        <f aca="false">IF(OR(E78="",G78=""),"",IF(COUNTIFS($E$6:$E$160,E78,$G$6:$G$160,"&lt;"&amp;G78)=0,E78,""))</f>
        <v/>
      </c>
      <c r="U78" s="0" t="str">
        <f aca="false">IF(OR(E78="",G78=""),"",IF(COUNTIFS($E$6:$E$160,E78,$G$6:$G$160,"&gt;"&amp;G78)=0,E78,""))</f>
        <v/>
      </c>
    </row>
    <row r="79" customFormat="false" ht="15" hidden="false" customHeight="false" outlineLevel="0" collapsed="false">
      <c r="A79" s="31" t="s">
        <v>414</v>
      </c>
      <c r="B79" s="31" t="s">
        <v>415</v>
      </c>
      <c r="C79" s="31" t="s">
        <v>416</v>
      </c>
      <c r="D79" s="31" t="s">
        <v>332</v>
      </c>
      <c r="E79" s="32" t="s">
        <v>333</v>
      </c>
      <c r="F79" s="31" t="s">
        <v>417</v>
      </c>
      <c r="G79" s="33" t="n">
        <v>46339</v>
      </c>
      <c r="H79" s="32" t="s">
        <v>118</v>
      </c>
      <c r="I79" s="32" t="s">
        <v>113</v>
      </c>
      <c r="J79" s="31" t="s">
        <v>284</v>
      </c>
      <c r="K79" s="34"/>
      <c r="L79" s="33"/>
      <c r="M79" s="32"/>
      <c r="N79" s="32"/>
      <c r="O79" s="32"/>
      <c r="P79" s="32"/>
      <c r="Q79" s="28" t="str">
        <f aca="false">IF(A79="","",IF(AND(H79="Y",I79="Y"),"Ready","Not ready"))</f>
        <v>Not ready</v>
      </c>
      <c r="R79" s="28" t="str">
        <f aca="false">IF(J79&lt;&gt;"Signed Off","",IF(AND(M79="Y",N79="Y",O79="Y",P79="Y"),"Yes","No"))</f>
        <v/>
      </c>
      <c r="S79" s="28" t="str">
        <f aca="false">IF(A79="","",IF(J79="Blocked","Blocked",IF(AND(J79&lt;&gt;"Signed Off",G79&lt;AsOf),"Overdue",IF(AND(J79="Signed Off",N79&lt;&gt;"Y",AsOf-L79&gt;=3),"Chase old laptop",""))))</f>
        <v/>
      </c>
      <c r="T79" s="0" t="str">
        <f aca="false">IF(OR(E79="",G79=""),"",IF(COUNTIFS($E$6:$E$160,E79,$G$6:$G$160,"&lt;"&amp;G79)=0,E79,""))</f>
        <v/>
      </c>
      <c r="U79" s="0" t="str">
        <f aca="false">IF(OR(E79="",G79=""),"",IF(COUNTIFS($E$6:$E$160,E79,$G$6:$G$160,"&gt;"&amp;G79)=0,E79,""))</f>
        <v/>
      </c>
    </row>
    <row r="80" customFormat="false" ht="15" hidden="false" customHeight="false" outlineLevel="0" collapsed="false">
      <c r="A80" s="31" t="s">
        <v>418</v>
      </c>
      <c r="B80" s="31" t="s">
        <v>419</v>
      </c>
      <c r="C80" s="31" t="s">
        <v>420</v>
      </c>
      <c r="D80" s="31" t="s">
        <v>332</v>
      </c>
      <c r="E80" s="32" t="s">
        <v>333</v>
      </c>
      <c r="F80" s="31" t="s">
        <v>421</v>
      </c>
      <c r="G80" s="33" t="n">
        <v>46339</v>
      </c>
      <c r="H80" s="32" t="s">
        <v>113</v>
      </c>
      <c r="I80" s="32" t="s">
        <v>113</v>
      </c>
      <c r="J80" s="31" t="s">
        <v>284</v>
      </c>
      <c r="K80" s="34"/>
      <c r="L80" s="33"/>
      <c r="M80" s="32"/>
      <c r="N80" s="32"/>
      <c r="O80" s="32"/>
      <c r="P80" s="32"/>
      <c r="Q80" s="28" t="str">
        <f aca="false">IF(A80="","",IF(AND(H80="Y",I80="Y"),"Ready","Not ready"))</f>
        <v>Ready</v>
      </c>
      <c r="R80" s="28" t="str">
        <f aca="false">IF(J80&lt;&gt;"Signed Off","",IF(AND(M80="Y",N80="Y",O80="Y",P80="Y"),"Yes","No"))</f>
        <v/>
      </c>
      <c r="S80" s="28" t="str">
        <f aca="false">IF(A80="","",IF(J80="Blocked","Blocked",IF(AND(J80&lt;&gt;"Signed Off",G80&lt;AsOf),"Overdue",IF(AND(J80="Signed Off",N80&lt;&gt;"Y",AsOf-L80&gt;=3),"Chase old laptop",""))))</f>
        <v/>
      </c>
      <c r="T80" s="0" t="str">
        <f aca="false">IF(OR(E80="",G80=""),"",IF(COUNTIFS($E$6:$E$160,E80,$G$6:$G$160,"&lt;"&amp;G80)=0,E80,""))</f>
        <v/>
      </c>
      <c r="U80" s="0" t="str">
        <f aca="false">IF(OR(E80="",G80=""),"",IF(COUNTIFS($E$6:$E$160,E80,$G$6:$G$160,"&gt;"&amp;G80)=0,E80,""))</f>
        <v/>
      </c>
    </row>
    <row r="81" customFormat="false" ht="15" hidden="false" customHeight="false" outlineLevel="0" collapsed="false">
      <c r="A81" s="31" t="s">
        <v>422</v>
      </c>
      <c r="B81" s="31" t="s">
        <v>423</v>
      </c>
      <c r="C81" s="31" t="s">
        <v>424</v>
      </c>
      <c r="D81" s="31" t="s">
        <v>332</v>
      </c>
      <c r="E81" s="32" t="s">
        <v>333</v>
      </c>
      <c r="F81" s="31" t="s">
        <v>308</v>
      </c>
      <c r="G81" s="33" t="n">
        <v>46339</v>
      </c>
      <c r="H81" s="32" t="s">
        <v>118</v>
      </c>
      <c r="I81" s="32" t="s">
        <v>113</v>
      </c>
      <c r="J81" s="31" t="s">
        <v>284</v>
      </c>
      <c r="K81" s="34"/>
      <c r="L81" s="33"/>
      <c r="M81" s="32"/>
      <c r="N81" s="32"/>
      <c r="O81" s="32"/>
      <c r="P81" s="32"/>
      <c r="Q81" s="28" t="str">
        <f aca="false">IF(A81="","",IF(AND(H81="Y",I81="Y"),"Ready","Not ready"))</f>
        <v>Not ready</v>
      </c>
      <c r="R81" s="28" t="str">
        <f aca="false">IF(J81&lt;&gt;"Signed Off","",IF(AND(M81="Y",N81="Y",O81="Y",P81="Y"),"Yes","No"))</f>
        <v/>
      </c>
      <c r="S81" s="28" t="str">
        <f aca="false">IF(A81="","",IF(J81="Blocked","Blocked",IF(AND(J81&lt;&gt;"Signed Off",G81&lt;AsOf),"Overdue",IF(AND(J81="Signed Off",N81&lt;&gt;"Y",AsOf-L81&gt;=3),"Chase old laptop",""))))</f>
        <v/>
      </c>
      <c r="T81" s="0" t="str">
        <f aca="false">IF(OR(E81="",G81=""),"",IF(COUNTIFS($E$6:$E$160,E81,$G$6:$G$160,"&lt;"&amp;G81)=0,E81,""))</f>
        <v/>
      </c>
      <c r="U81" s="0" t="str">
        <f aca="false">IF(OR(E81="",G81=""),"",IF(COUNTIFS($E$6:$E$160,E81,$G$6:$G$160,"&gt;"&amp;G81)=0,E81,""))</f>
        <v/>
      </c>
    </row>
    <row r="82" customFormat="false" ht="15" hidden="false" customHeight="false" outlineLevel="0" collapsed="false">
      <c r="A82" s="31" t="s">
        <v>425</v>
      </c>
      <c r="B82" s="31" t="s">
        <v>426</v>
      </c>
      <c r="C82" s="31" t="s">
        <v>427</v>
      </c>
      <c r="D82" s="31" t="s">
        <v>332</v>
      </c>
      <c r="E82" s="32" t="s">
        <v>333</v>
      </c>
      <c r="F82" s="31" t="s">
        <v>428</v>
      </c>
      <c r="G82" s="33" t="n">
        <v>46342</v>
      </c>
      <c r="H82" s="32" t="s">
        <v>113</v>
      </c>
      <c r="I82" s="32" t="s">
        <v>118</v>
      </c>
      <c r="J82" s="31" t="s">
        <v>284</v>
      </c>
      <c r="K82" s="34"/>
      <c r="L82" s="33"/>
      <c r="M82" s="32"/>
      <c r="N82" s="32"/>
      <c r="O82" s="32"/>
      <c r="P82" s="32"/>
      <c r="Q82" s="28" t="str">
        <f aca="false">IF(A82="","",IF(AND(H82="Y",I82="Y"),"Ready","Not ready"))</f>
        <v>Not ready</v>
      </c>
      <c r="R82" s="28" t="str">
        <f aca="false">IF(J82&lt;&gt;"Signed Off","",IF(AND(M82="Y",N82="Y",O82="Y",P82="Y"),"Yes","No"))</f>
        <v/>
      </c>
      <c r="S82" s="28" t="str">
        <f aca="false">IF(A82="","",IF(J82="Blocked","Blocked",IF(AND(J82&lt;&gt;"Signed Off",G82&lt;AsOf),"Overdue",IF(AND(J82="Signed Off",N82&lt;&gt;"Y",AsOf-L82&gt;=3),"Chase old laptop",""))))</f>
        <v/>
      </c>
      <c r="T82" s="0" t="str">
        <f aca="false">IF(OR(E82="",G82=""),"",IF(COUNTIFS($E$6:$E$160,E82,$G$6:$G$160,"&lt;"&amp;G82)=0,E82,""))</f>
        <v/>
      </c>
      <c r="U82" s="0" t="str">
        <f aca="false">IF(OR(E82="",G82=""),"",IF(COUNTIFS($E$6:$E$160,E82,$G$6:$G$160,"&gt;"&amp;G82)=0,E82,""))</f>
        <v/>
      </c>
    </row>
    <row r="83" customFormat="false" ht="15" hidden="false" customHeight="false" outlineLevel="0" collapsed="false">
      <c r="A83" s="31" t="s">
        <v>429</v>
      </c>
      <c r="B83" s="31" t="s">
        <v>430</v>
      </c>
      <c r="C83" s="31" t="s">
        <v>431</v>
      </c>
      <c r="D83" s="31" t="s">
        <v>332</v>
      </c>
      <c r="E83" s="32" t="s">
        <v>333</v>
      </c>
      <c r="F83" s="31" t="s">
        <v>432</v>
      </c>
      <c r="G83" s="33" t="n">
        <v>46342</v>
      </c>
      <c r="H83" s="32" t="s">
        <v>118</v>
      </c>
      <c r="I83" s="32" t="s">
        <v>113</v>
      </c>
      <c r="J83" s="31" t="s">
        <v>284</v>
      </c>
      <c r="K83" s="34"/>
      <c r="L83" s="33"/>
      <c r="M83" s="32"/>
      <c r="N83" s="32"/>
      <c r="O83" s="32"/>
      <c r="P83" s="32"/>
      <c r="Q83" s="28" t="str">
        <f aca="false">IF(A83="","",IF(AND(H83="Y",I83="Y"),"Ready","Not ready"))</f>
        <v>Not ready</v>
      </c>
      <c r="R83" s="28" t="str">
        <f aca="false">IF(J83&lt;&gt;"Signed Off","",IF(AND(M83="Y",N83="Y",O83="Y",P83="Y"),"Yes","No"))</f>
        <v/>
      </c>
      <c r="S83" s="28" t="str">
        <f aca="false">IF(A83="","",IF(J83="Blocked","Blocked",IF(AND(J83&lt;&gt;"Signed Off",G83&lt;AsOf),"Overdue",IF(AND(J83="Signed Off",N83&lt;&gt;"Y",AsOf-L83&gt;=3),"Chase old laptop",""))))</f>
        <v/>
      </c>
      <c r="T83" s="0" t="str">
        <f aca="false">IF(OR(E83="",G83=""),"",IF(COUNTIFS($E$6:$E$160,E83,$G$6:$G$160,"&lt;"&amp;G83)=0,E83,""))</f>
        <v/>
      </c>
      <c r="U83" s="0" t="str">
        <f aca="false">IF(OR(E83="",G83=""),"",IF(COUNTIFS($E$6:$E$160,E83,$G$6:$G$160,"&gt;"&amp;G83)=0,E83,""))</f>
        <v/>
      </c>
    </row>
    <row r="84" customFormat="false" ht="15" hidden="false" customHeight="false" outlineLevel="0" collapsed="false">
      <c r="A84" s="31" t="s">
        <v>433</v>
      </c>
      <c r="B84" s="31" t="s">
        <v>434</v>
      </c>
      <c r="C84" s="31" t="s">
        <v>435</v>
      </c>
      <c r="D84" s="31" t="s">
        <v>436</v>
      </c>
      <c r="E84" s="32" t="s">
        <v>333</v>
      </c>
      <c r="F84" s="31" t="s">
        <v>437</v>
      </c>
      <c r="G84" s="33" t="n">
        <v>46342</v>
      </c>
      <c r="H84" s="32" t="s">
        <v>113</v>
      </c>
      <c r="I84" s="32" t="s">
        <v>113</v>
      </c>
      <c r="J84" s="31" t="s">
        <v>284</v>
      </c>
      <c r="K84" s="34"/>
      <c r="L84" s="33"/>
      <c r="M84" s="32"/>
      <c r="N84" s="32"/>
      <c r="O84" s="32"/>
      <c r="P84" s="32"/>
      <c r="Q84" s="28" t="str">
        <f aca="false">IF(A84="","",IF(AND(H84="Y",I84="Y"),"Ready","Not ready"))</f>
        <v>Ready</v>
      </c>
      <c r="R84" s="28" t="str">
        <f aca="false">IF(J84&lt;&gt;"Signed Off","",IF(AND(M84="Y",N84="Y",O84="Y",P84="Y"),"Yes","No"))</f>
        <v/>
      </c>
      <c r="S84" s="28" t="str">
        <f aca="false">IF(A84="","",IF(J84="Blocked","Blocked",IF(AND(J84&lt;&gt;"Signed Off",G84&lt;AsOf),"Overdue",IF(AND(J84="Signed Off",N84&lt;&gt;"Y",AsOf-L84&gt;=3),"Chase old laptop",""))))</f>
        <v/>
      </c>
      <c r="T84" s="0" t="str">
        <f aca="false">IF(OR(E84="",G84=""),"",IF(COUNTIFS($E$6:$E$160,E84,$G$6:$G$160,"&lt;"&amp;G84)=0,E84,""))</f>
        <v/>
      </c>
      <c r="U84" s="0" t="str">
        <f aca="false">IF(OR(E84="",G84=""),"",IF(COUNTIFS($E$6:$E$160,E84,$G$6:$G$160,"&gt;"&amp;G84)=0,E84,""))</f>
        <v/>
      </c>
    </row>
    <row r="85" customFormat="false" ht="15" hidden="false" customHeight="false" outlineLevel="0" collapsed="false">
      <c r="A85" s="31" t="s">
        <v>438</v>
      </c>
      <c r="B85" s="31" t="s">
        <v>439</v>
      </c>
      <c r="C85" s="31" t="s">
        <v>440</v>
      </c>
      <c r="D85" s="31" t="s">
        <v>436</v>
      </c>
      <c r="E85" s="32" t="s">
        <v>333</v>
      </c>
      <c r="F85" s="31" t="s">
        <v>441</v>
      </c>
      <c r="G85" s="33" t="n">
        <v>46342</v>
      </c>
      <c r="H85" s="32" t="s">
        <v>118</v>
      </c>
      <c r="I85" s="32" t="s">
        <v>113</v>
      </c>
      <c r="J85" s="31" t="s">
        <v>284</v>
      </c>
      <c r="K85" s="34"/>
      <c r="L85" s="33"/>
      <c r="M85" s="32"/>
      <c r="N85" s="32"/>
      <c r="O85" s="32"/>
      <c r="P85" s="32"/>
      <c r="Q85" s="28" t="str">
        <f aca="false">IF(A85="","",IF(AND(H85="Y",I85="Y"),"Ready","Not ready"))</f>
        <v>Not ready</v>
      </c>
      <c r="R85" s="28" t="str">
        <f aca="false">IF(J85&lt;&gt;"Signed Off","",IF(AND(M85="Y",N85="Y",O85="Y",P85="Y"),"Yes","No"))</f>
        <v/>
      </c>
      <c r="S85" s="28" t="str">
        <f aca="false">IF(A85="","",IF(J85="Blocked","Blocked",IF(AND(J85&lt;&gt;"Signed Off",G85&lt;AsOf),"Overdue",IF(AND(J85="Signed Off",N85&lt;&gt;"Y",AsOf-L85&gt;=3),"Chase old laptop",""))))</f>
        <v/>
      </c>
      <c r="T85" s="0" t="str">
        <f aca="false">IF(OR(E85="",G85=""),"",IF(COUNTIFS($E$6:$E$160,E85,$G$6:$G$160,"&lt;"&amp;G85)=0,E85,""))</f>
        <v/>
      </c>
      <c r="U85" s="0" t="str">
        <f aca="false">IF(OR(E85="",G85=""),"",IF(COUNTIFS($E$6:$E$160,E85,$G$6:$G$160,"&gt;"&amp;G85)=0,E85,""))</f>
        <v/>
      </c>
    </row>
    <row r="86" customFormat="false" ht="15" hidden="false" customHeight="false" outlineLevel="0" collapsed="false">
      <c r="A86" s="31" t="s">
        <v>442</v>
      </c>
      <c r="B86" s="31" t="s">
        <v>443</v>
      </c>
      <c r="C86" s="31" t="s">
        <v>444</v>
      </c>
      <c r="D86" s="31" t="s">
        <v>436</v>
      </c>
      <c r="E86" s="32" t="s">
        <v>333</v>
      </c>
      <c r="F86" s="31" t="s">
        <v>445</v>
      </c>
      <c r="G86" s="33" t="n">
        <v>46343</v>
      </c>
      <c r="H86" s="32" t="s">
        <v>113</v>
      </c>
      <c r="I86" s="32" t="s">
        <v>113</v>
      </c>
      <c r="J86" s="31" t="s">
        <v>284</v>
      </c>
      <c r="K86" s="34"/>
      <c r="L86" s="33"/>
      <c r="M86" s="32"/>
      <c r="N86" s="32"/>
      <c r="O86" s="32"/>
      <c r="P86" s="32"/>
      <c r="Q86" s="28" t="str">
        <f aca="false">IF(A86="","",IF(AND(H86="Y",I86="Y"),"Ready","Not ready"))</f>
        <v>Ready</v>
      </c>
      <c r="R86" s="28" t="str">
        <f aca="false">IF(J86&lt;&gt;"Signed Off","",IF(AND(M86="Y",N86="Y",O86="Y",P86="Y"),"Yes","No"))</f>
        <v/>
      </c>
      <c r="S86" s="28" t="str">
        <f aca="false">IF(A86="","",IF(J86="Blocked","Blocked",IF(AND(J86&lt;&gt;"Signed Off",G86&lt;AsOf),"Overdue",IF(AND(J86="Signed Off",N86&lt;&gt;"Y",AsOf-L86&gt;=3),"Chase old laptop",""))))</f>
        <v/>
      </c>
      <c r="T86" s="0" t="str">
        <f aca="false">IF(OR(E86="",G86=""),"",IF(COUNTIFS($E$6:$E$160,E86,$G$6:$G$160,"&lt;"&amp;G86)=0,E86,""))</f>
        <v/>
      </c>
      <c r="U86" s="0" t="str">
        <f aca="false">IF(OR(E86="",G86=""),"",IF(COUNTIFS($E$6:$E$160,E86,$G$6:$G$160,"&gt;"&amp;G86)=0,E86,""))</f>
        <v/>
      </c>
    </row>
    <row r="87" customFormat="false" ht="15" hidden="false" customHeight="false" outlineLevel="0" collapsed="false">
      <c r="A87" s="31" t="s">
        <v>446</v>
      </c>
      <c r="B87" s="31" t="s">
        <v>447</v>
      </c>
      <c r="C87" s="31" t="s">
        <v>448</v>
      </c>
      <c r="D87" s="31" t="s">
        <v>436</v>
      </c>
      <c r="E87" s="32" t="s">
        <v>333</v>
      </c>
      <c r="F87" s="31" t="s">
        <v>449</v>
      </c>
      <c r="G87" s="33" t="n">
        <v>46343</v>
      </c>
      <c r="H87" s="32" t="s">
        <v>118</v>
      </c>
      <c r="I87" s="32" t="s">
        <v>118</v>
      </c>
      <c r="J87" s="31" t="s">
        <v>284</v>
      </c>
      <c r="K87" s="34"/>
      <c r="L87" s="33"/>
      <c r="M87" s="32"/>
      <c r="N87" s="32"/>
      <c r="O87" s="32"/>
      <c r="P87" s="32"/>
      <c r="Q87" s="28" t="str">
        <f aca="false">IF(A87="","",IF(AND(H87="Y",I87="Y"),"Ready","Not ready"))</f>
        <v>Not ready</v>
      </c>
      <c r="R87" s="28" t="str">
        <f aca="false">IF(J87&lt;&gt;"Signed Off","",IF(AND(M87="Y",N87="Y",O87="Y",P87="Y"),"Yes","No"))</f>
        <v/>
      </c>
      <c r="S87" s="28" t="str">
        <f aca="false">IF(A87="","",IF(J87="Blocked","Blocked",IF(AND(J87&lt;&gt;"Signed Off",G87&lt;AsOf),"Overdue",IF(AND(J87="Signed Off",N87&lt;&gt;"Y",AsOf-L87&gt;=3),"Chase old laptop",""))))</f>
        <v/>
      </c>
      <c r="T87" s="0" t="str">
        <f aca="false">IF(OR(E87="",G87=""),"",IF(COUNTIFS($E$6:$E$160,E87,$G$6:$G$160,"&lt;"&amp;G87)=0,E87,""))</f>
        <v/>
      </c>
      <c r="U87" s="0" t="str">
        <f aca="false">IF(OR(E87="",G87=""),"",IF(COUNTIFS($E$6:$E$160,E87,$G$6:$G$160,"&gt;"&amp;G87)=0,E87,""))</f>
        <v/>
      </c>
    </row>
    <row r="88" customFormat="false" ht="15" hidden="false" customHeight="false" outlineLevel="0" collapsed="false">
      <c r="A88" s="31" t="s">
        <v>450</v>
      </c>
      <c r="B88" s="31" t="s">
        <v>451</v>
      </c>
      <c r="C88" s="31" t="s">
        <v>452</v>
      </c>
      <c r="D88" s="31" t="s">
        <v>436</v>
      </c>
      <c r="E88" s="32" t="s">
        <v>333</v>
      </c>
      <c r="F88" s="31" t="s">
        <v>453</v>
      </c>
      <c r="G88" s="33" t="n">
        <v>46343</v>
      </c>
      <c r="H88" s="32" t="s">
        <v>113</v>
      </c>
      <c r="I88" s="32" t="s">
        <v>113</v>
      </c>
      <c r="J88" s="31" t="s">
        <v>284</v>
      </c>
      <c r="K88" s="34"/>
      <c r="L88" s="33"/>
      <c r="M88" s="32"/>
      <c r="N88" s="32"/>
      <c r="O88" s="32"/>
      <c r="P88" s="32"/>
      <c r="Q88" s="28" t="str">
        <f aca="false">IF(A88="","",IF(AND(H88="Y",I88="Y"),"Ready","Not ready"))</f>
        <v>Ready</v>
      </c>
      <c r="R88" s="28" t="str">
        <f aca="false">IF(J88&lt;&gt;"Signed Off","",IF(AND(M88="Y",N88="Y",O88="Y",P88="Y"),"Yes","No"))</f>
        <v/>
      </c>
      <c r="S88" s="28" t="str">
        <f aca="false">IF(A88="","",IF(J88="Blocked","Blocked",IF(AND(J88&lt;&gt;"Signed Off",G88&lt;AsOf),"Overdue",IF(AND(J88="Signed Off",N88&lt;&gt;"Y",AsOf-L88&gt;=3),"Chase old laptop",""))))</f>
        <v/>
      </c>
      <c r="T88" s="0" t="str">
        <f aca="false">IF(OR(E88="",G88=""),"",IF(COUNTIFS($E$6:$E$160,E88,$G$6:$G$160,"&lt;"&amp;G88)=0,E88,""))</f>
        <v/>
      </c>
      <c r="U88" s="0" t="str">
        <f aca="false">IF(OR(E88="",G88=""),"",IF(COUNTIFS($E$6:$E$160,E88,$G$6:$G$160,"&gt;"&amp;G88)=0,E88,""))</f>
        <v/>
      </c>
    </row>
    <row r="89" customFormat="false" ht="15" hidden="false" customHeight="false" outlineLevel="0" collapsed="false">
      <c r="A89" s="31" t="s">
        <v>454</v>
      </c>
      <c r="B89" s="31" t="s">
        <v>455</v>
      </c>
      <c r="C89" s="31" t="s">
        <v>456</v>
      </c>
      <c r="D89" s="31" t="s">
        <v>436</v>
      </c>
      <c r="E89" s="32" t="s">
        <v>333</v>
      </c>
      <c r="F89" s="31" t="s">
        <v>457</v>
      </c>
      <c r="G89" s="33" t="n">
        <v>46343</v>
      </c>
      <c r="H89" s="32" t="s">
        <v>113</v>
      </c>
      <c r="I89" s="32" t="s">
        <v>113</v>
      </c>
      <c r="J89" s="31" t="s">
        <v>284</v>
      </c>
      <c r="K89" s="34"/>
      <c r="L89" s="33"/>
      <c r="M89" s="32"/>
      <c r="N89" s="32"/>
      <c r="O89" s="32"/>
      <c r="P89" s="32"/>
      <c r="Q89" s="28" t="str">
        <f aca="false">IF(A89="","",IF(AND(H89="Y",I89="Y"),"Ready","Not ready"))</f>
        <v>Ready</v>
      </c>
      <c r="R89" s="28" t="str">
        <f aca="false">IF(J89&lt;&gt;"Signed Off","",IF(AND(M89="Y",N89="Y",O89="Y",P89="Y"),"Yes","No"))</f>
        <v/>
      </c>
      <c r="S89" s="28" t="str">
        <f aca="false">IF(A89="","",IF(J89="Blocked","Blocked",IF(AND(J89&lt;&gt;"Signed Off",G89&lt;AsOf),"Overdue",IF(AND(J89="Signed Off",N89&lt;&gt;"Y",AsOf-L89&gt;=3),"Chase old laptop",""))))</f>
        <v/>
      </c>
      <c r="T89" s="0" t="str">
        <f aca="false">IF(OR(E89="",G89=""),"",IF(COUNTIFS($E$6:$E$160,E89,$G$6:$G$160,"&lt;"&amp;G89)=0,E89,""))</f>
        <v/>
      </c>
      <c r="U89" s="0" t="str">
        <f aca="false">IF(OR(E89="",G89=""),"",IF(COUNTIFS($E$6:$E$160,E89,$G$6:$G$160,"&gt;"&amp;G89)=0,E89,""))</f>
        <v/>
      </c>
    </row>
    <row r="90" customFormat="false" ht="15" hidden="false" customHeight="false" outlineLevel="0" collapsed="false">
      <c r="A90" s="31" t="s">
        <v>458</v>
      </c>
      <c r="B90" s="31" t="s">
        <v>459</v>
      </c>
      <c r="C90" s="31" t="s">
        <v>460</v>
      </c>
      <c r="D90" s="31" t="s">
        <v>436</v>
      </c>
      <c r="E90" s="32" t="s">
        <v>333</v>
      </c>
      <c r="F90" s="31" t="s">
        <v>461</v>
      </c>
      <c r="G90" s="33" t="n">
        <v>46344</v>
      </c>
      <c r="H90" s="32" t="s">
        <v>113</v>
      </c>
      <c r="I90" s="32" t="s">
        <v>113</v>
      </c>
      <c r="J90" s="31" t="s">
        <v>284</v>
      </c>
      <c r="K90" s="34"/>
      <c r="L90" s="33"/>
      <c r="M90" s="32"/>
      <c r="N90" s="32"/>
      <c r="O90" s="32"/>
      <c r="P90" s="32"/>
      <c r="Q90" s="28" t="str">
        <f aca="false">IF(A90="","",IF(AND(H90="Y",I90="Y"),"Ready","Not ready"))</f>
        <v>Ready</v>
      </c>
      <c r="R90" s="28" t="str">
        <f aca="false">IF(J90&lt;&gt;"Signed Off","",IF(AND(M90="Y",N90="Y",O90="Y",P90="Y"),"Yes","No"))</f>
        <v/>
      </c>
      <c r="S90" s="28" t="str">
        <f aca="false">IF(A90="","",IF(J90="Blocked","Blocked",IF(AND(J90&lt;&gt;"Signed Off",G90&lt;AsOf),"Overdue",IF(AND(J90="Signed Off",N90&lt;&gt;"Y",AsOf-L90&gt;=3),"Chase old laptop",""))))</f>
        <v/>
      </c>
      <c r="T90" s="0" t="str">
        <f aca="false">IF(OR(E90="",G90=""),"",IF(COUNTIFS($E$6:$E$160,E90,$G$6:$G$160,"&lt;"&amp;G90)=0,E90,""))</f>
        <v/>
      </c>
      <c r="U90" s="0" t="str">
        <f aca="false">IF(OR(E90="",G90=""),"",IF(COUNTIFS($E$6:$E$160,E90,$G$6:$G$160,"&gt;"&amp;G90)=0,E90,""))</f>
        <v/>
      </c>
    </row>
    <row r="91" customFormat="false" ht="15" hidden="false" customHeight="false" outlineLevel="0" collapsed="false">
      <c r="A91" s="31" t="s">
        <v>462</v>
      </c>
      <c r="B91" s="31" t="s">
        <v>463</v>
      </c>
      <c r="C91" s="31" t="s">
        <v>464</v>
      </c>
      <c r="D91" s="31" t="s">
        <v>436</v>
      </c>
      <c r="E91" s="32" t="s">
        <v>333</v>
      </c>
      <c r="F91" s="31" t="s">
        <v>465</v>
      </c>
      <c r="G91" s="33" t="n">
        <v>46344</v>
      </c>
      <c r="H91" s="32" t="s">
        <v>118</v>
      </c>
      <c r="I91" s="32" t="s">
        <v>118</v>
      </c>
      <c r="J91" s="31" t="s">
        <v>284</v>
      </c>
      <c r="K91" s="34"/>
      <c r="L91" s="33"/>
      <c r="M91" s="32"/>
      <c r="N91" s="32"/>
      <c r="O91" s="32"/>
      <c r="P91" s="32"/>
      <c r="Q91" s="28" t="str">
        <f aca="false">IF(A91="","",IF(AND(H91="Y",I91="Y"),"Ready","Not ready"))</f>
        <v>Not ready</v>
      </c>
      <c r="R91" s="28" t="str">
        <f aca="false">IF(J91&lt;&gt;"Signed Off","",IF(AND(M91="Y",N91="Y",O91="Y",P91="Y"),"Yes","No"))</f>
        <v/>
      </c>
      <c r="S91" s="28" t="str">
        <f aca="false">IF(A91="","",IF(J91="Blocked","Blocked",IF(AND(J91&lt;&gt;"Signed Off",G91&lt;AsOf),"Overdue",IF(AND(J91="Signed Off",N91&lt;&gt;"Y",AsOf-L91&gt;=3),"Chase old laptop",""))))</f>
        <v/>
      </c>
      <c r="T91" s="0" t="str">
        <f aca="false">IF(OR(E91="",G91=""),"",IF(COUNTIFS($E$6:$E$160,E91,$G$6:$G$160,"&lt;"&amp;G91)=0,E91,""))</f>
        <v/>
      </c>
      <c r="U91" s="0" t="str">
        <f aca="false">IF(OR(E91="",G91=""),"",IF(COUNTIFS($E$6:$E$160,E91,$G$6:$G$160,"&gt;"&amp;G91)=0,E91,""))</f>
        <v/>
      </c>
    </row>
    <row r="92" customFormat="false" ht="15" hidden="false" customHeight="false" outlineLevel="0" collapsed="false">
      <c r="A92" s="31" t="s">
        <v>466</v>
      </c>
      <c r="B92" s="31" t="s">
        <v>467</v>
      </c>
      <c r="C92" s="31" t="s">
        <v>468</v>
      </c>
      <c r="D92" s="31" t="s">
        <v>436</v>
      </c>
      <c r="E92" s="32" t="s">
        <v>333</v>
      </c>
      <c r="F92" s="31" t="s">
        <v>449</v>
      </c>
      <c r="G92" s="33" t="n">
        <v>46344</v>
      </c>
      <c r="H92" s="32" t="s">
        <v>113</v>
      </c>
      <c r="I92" s="32" t="s">
        <v>113</v>
      </c>
      <c r="J92" s="31" t="s">
        <v>284</v>
      </c>
      <c r="K92" s="34"/>
      <c r="L92" s="33"/>
      <c r="M92" s="32"/>
      <c r="N92" s="32"/>
      <c r="O92" s="32"/>
      <c r="P92" s="32"/>
      <c r="Q92" s="28" t="str">
        <f aca="false">IF(A92="","",IF(AND(H92="Y",I92="Y"),"Ready","Not ready"))</f>
        <v>Ready</v>
      </c>
      <c r="R92" s="28" t="str">
        <f aca="false">IF(J92&lt;&gt;"Signed Off","",IF(AND(M92="Y",N92="Y",O92="Y",P92="Y"),"Yes","No"))</f>
        <v/>
      </c>
      <c r="S92" s="28" t="str">
        <f aca="false">IF(A92="","",IF(J92="Blocked","Blocked",IF(AND(J92&lt;&gt;"Signed Off",G92&lt;AsOf),"Overdue",IF(AND(J92="Signed Off",N92&lt;&gt;"Y",AsOf-L92&gt;=3),"Chase old laptop",""))))</f>
        <v/>
      </c>
      <c r="T92" s="0" t="str">
        <f aca="false">IF(OR(E92="",G92=""),"",IF(COUNTIFS($E$6:$E$160,E92,$G$6:$G$160,"&lt;"&amp;G92)=0,E92,""))</f>
        <v/>
      </c>
      <c r="U92" s="0" t="str">
        <f aca="false">IF(OR(E92="",G92=""),"",IF(COUNTIFS($E$6:$E$160,E92,$G$6:$G$160,"&gt;"&amp;G92)=0,E92,""))</f>
        <v/>
      </c>
    </row>
    <row r="93" customFormat="false" ht="15" hidden="false" customHeight="false" outlineLevel="0" collapsed="false">
      <c r="A93" s="31" t="s">
        <v>469</v>
      </c>
      <c r="B93" s="31" t="s">
        <v>470</v>
      </c>
      <c r="C93" s="31" t="s">
        <v>471</v>
      </c>
      <c r="D93" s="31" t="s">
        <v>436</v>
      </c>
      <c r="E93" s="32" t="s">
        <v>333</v>
      </c>
      <c r="F93" s="31" t="s">
        <v>472</v>
      </c>
      <c r="G93" s="33" t="n">
        <v>46344</v>
      </c>
      <c r="H93" s="32" t="s">
        <v>118</v>
      </c>
      <c r="I93" s="32" t="s">
        <v>113</v>
      </c>
      <c r="J93" s="31" t="s">
        <v>284</v>
      </c>
      <c r="K93" s="34"/>
      <c r="L93" s="33"/>
      <c r="M93" s="32"/>
      <c r="N93" s="32"/>
      <c r="O93" s="32"/>
      <c r="P93" s="32"/>
      <c r="Q93" s="28" t="str">
        <f aca="false">IF(A93="","",IF(AND(H93="Y",I93="Y"),"Ready","Not ready"))</f>
        <v>Not ready</v>
      </c>
      <c r="R93" s="28" t="str">
        <f aca="false">IF(J93&lt;&gt;"Signed Off","",IF(AND(M93="Y",N93="Y",O93="Y",P93="Y"),"Yes","No"))</f>
        <v/>
      </c>
      <c r="S93" s="28" t="str">
        <f aca="false">IF(A93="","",IF(J93="Blocked","Blocked",IF(AND(J93&lt;&gt;"Signed Off",G93&lt;AsOf),"Overdue",IF(AND(J93="Signed Off",N93&lt;&gt;"Y",AsOf-L93&gt;=3),"Chase old laptop",""))))</f>
        <v/>
      </c>
      <c r="T93" s="0" t="str">
        <f aca="false">IF(OR(E93="",G93=""),"",IF(COUNTIFS($E$6:$E$160,E93,$G$6:$G$160,"&lt;"&amp;G93)=0,E93,""))</f>
        <v/>
      </c>
      <c r="U93" s="0" t="str">
        <f aca="false">IF(OR(E93="",G93=""),"",IF(COUNTIFS($E$6:$E$160,E93,$G$6:$G$160,"&gt;"&amp;G93)=0,E93,""))</f>
        <v/>
      </c>
    </row>
    <row r="94" customFormat="false" ht="15" hidden="false" customHeight="false" outlineLevel="0" collapsed="false">
      <c r="A94" s="31" t="s">
        <v>473</v>
      </c>
      <c r="B94" s="31" t="s">
        <v>474</v>
      </c>
      <c r="C94" s="31" t="s">
        <v>475</v>
      </c>
      <c r="D94" s="31" t="s">
        <v>436</v>
      </c>
      <c r="E94" s="32" t="s">
        <v>333</v>
      </c>
      <c r="F94" s="31" t="s">
        <v>476</v>
      </c>
      <c r="G94" s="33" t="n">
        <v>46345</v>
      </c>
      <c r="H94" s="32" t="s">
        <v>113</v>
      </c>
      <c r="I94" s="32" t="s">
        <v>113</v>
      </c>
      <c r="J94" s="31" t="s">
        <v>284</v>
      </c>
      <c r="K94" s="34"/>
      <c r="L94" s="33"/>
      <c r="M94" s="32"/>
      <c r="N94" s="32"/>
      <c r="O94" s="32"/>
      <c r="P94" s="32"/>
      <c r="Q94" s="28" t="str">
        <f aca="false">IF(A94="","",IF(AND(H94="Y",I94="Y"),"Ready","Not ready"))</f>
        <v>Ready</v>
      </c>
      <c r="R94" s="28" t="str">
        <f aca="false">IF(J94&lt;&gt;"Signed Off","",IF(AND(M94="Y",N94="Y",O94="Y",P94="Y"),"Yes","No"))</f>
        <v/>
      </c>
      <c r="S94" s="28" t="str">
        <f aca="false">IF(A94="","",IF(J94="Blocked","Blocked",IF(AND(J94&lt;&gt;"Signed Off",G94&lt;AsOf),"Overdue",IF(AND(J94="Signed Off",N94&lt;&gt;"Y",AsOf-L94&gt;=3),"Chase old laptop",""))))</f>
        <v/>
      </c>
      <c r="T94" s="0" t="str">
        <f aca="false">IF(OR(E94="",G94=""),"",IF(COUNTIFS($E$6:$E$160,E94,$G$6:$G$160,"&lt;"&amp;G94)=0,E94,""))</f>
        <v/>
      </c>
      <c r="U94" s="0" t="str">
        <f aca="false">IF(OR(E94="",G94=""),"",IF(COUNTIFS($E$6:$E$160,E94,$G$6:$G$160,"&gt;"&amp;G94)=0,E94,""))</f>
        <v/>
      </c>
    </row>
    <row r="95" customFormat="false" ht="15" hidden="false" customHeight="false" outlineLevel="0" collapsed="false">
      <c r="A95" s="31" t="s">
        <v>477</v>
      </c>
      <c r="B95" s="31" t="s">
        <v>478</v>
      </c>
      <c r="C95" s="31" t="s">
        <v>479</v>
      </c>
      <c r="D95" s="31" t="s">
        <v>436</v>
      </c>
      <c r="E95" s="32" t="s">
        <v>333</v>
      </c>
      <c r="F95" s="31" t="s">
        <v>480</v>
      </c>
      <c r="G95" s="33" t="n">
        <v>46345</v>
      </c>
      <c r="H95" s="32" t="s">
        <v>118</v>
      </c>
      <c r="I95" s="32" t="s">
        <v>113</v>
      </c>
      <c r="J95" s="31" t="s">
        <v>284</v>
      </c>
      <c r="K95" s="34"/>
      <c r="L95" s="33"/>
      <c r="M95" s="32"/>
      <c r="N95" s="32"/>
      <c r="O95" s="32"/>
      <c r="P95" s="32"/>
      <c r="Q95" s="28" t="str">
        <f aca="false">IF(A95="","",IF(AND(H95="Y",I95="Y"),"Ready","Not ready"))</f>
        <v>Not ready</v>
      </c>
      <c r="R95" s="28" t="str">
        <f aca="false">IF(J95&lt;&gt;"Signed Off","",IF(AND(M95="Y",N95="Y",O95="Y",P95="Y"),"Yes","No"))</f>
        <v/>
      </c>
      <c r="S95" s="28" t="str">
        <f aca="false">IF(A95="","",IF(J95="Blocked","Blocked",IF(AND(J95&lt;&gt;"Signed Off",G95&lt;AsOf),"Overdue",IF(AND(J95="Signed Off",N95&lt;&gt;"Y",AsOf-L95&gt;=3),"Chase old laptop",""))))</f>
        <v/>
      </c>
      <c r="T95" s="0" t="str">
        <f aca="false">IF(OR(E95="",G95=""),"",IF(COUNTIFS($E$6:$E$160,E95,$G$6:$G$160,"&lt;"&amp;G95)=0,E95,""))</f>
        <v/>
      </c>
      <c r="U95" s="0" t="str">
        <f aca="false">IF(OR(E95="",G95=""),"",IF(COUNTIFS($E$6:$E$160,E95,$G$6:$G$160,"&gt;"&amp;G95)=0,E95,""))</f>
        <v/>
      </c>
    </row>
    <row r="96" customFormat="false" ht="15" hidden="false" customHeight="false" outlineLevel="0" collapsed="false">
      <c r="A96" s="31" t="s">
        <v>481</v>
      </c>
      <c r="B96" s="31" t="s">
        <v>482</v>
      </c>
      <c r="C96" s="31" t="s">
        <v>483</v>
      </c>
      <c r="D96" s="31" t="s">
        <v>436</v>
      </c>
      <c r="E96" s="32" t="s">
        <v>333</v>
      </c>
      <c r="F96" s="31" t="s">
        <v>484</v>
      </c>
      <c r="G96" s="33" t="n">
        <v>46345</v>
      </c>
      <c r="H96" s="32" t="s">
        <v>113</v>
      </c>
      <c r="I96" s="32" t="s">
        <v>118</v>
      </c>
      <c r="J96" s="31" t="s">
        <v>284</v>
      </c>
      <c r="K96" s="34"/>
      <c r="L96" s="33"/>
      <c r="M96" s="32"/>
      <c r="N96" s="32"/>
      <c r="O96" s="32"/>
      <c r="P96" s="32"/>
      <c r="Q96" s="28" t="str">
        <f aca="false">IF(A96="","",IF(AND(H96="Y",I96="Y"),"Ready","Not ready"))</f>
        <v>Not ready</v>
      </c>
      <c r="R96" s="28" t="str">
        <f aca="false">IF(J96&lt;&gt;"Signed Off","",IF(AND(M96="Y",N96="Y",O96="Y",P96="Y"),"Yes","No"))</f>
        <v/>
      </c>
      <c r="S96" s="28" t="str">
        <f aca="false">IF(A96="","",IF(J96="Blocked","Blocked",IF(AND(J96&lt;&gt;"Signed Off",G96&lt;AsOf),"Overdue",IF(AND(J96="Signed Off",N96&lt;&gt;"Y",AsOf-L96&gt;=3),"Chase old laptop",""))))</f>
        <v/>
      </c>
      <c r="T96" s="0" t="str">
        <f aca="false">IF(OR(E96="",G96=""),"",IF(COUNTIFS($E$6:$E$160,E96,$G$6:$G$160,"&lt;"&amp;G96)=0,E96,""))</f>
        <v/>
      </c>
      <c r="U96" s="0" t="str">
        <f aca="false">IF(OR(E96="",G96=""),"",IF(COUNTIFS($E$6:$E$160,E96,$G$6:$G$160,"&gt;"&amp;G96)=0,E96,""))</f>
        <v/>
      </c>
    </row>
    <row r="97" customFormat="false" ht="15" hidden="false" customHeight="false" outlineLevel="0" collapsed="false">
      <c r="A97" s="31" t="s">
        <v>485</v>
      </c>
      <c r="B97" s="31" t="s">
        <v>486</v>
      </c>
      <c r="C97" s="31" t="s">
        <v>487</v>
      </c>
      <c r="D97" s="31" t="s">
        <v>436</v>
      </c>
      <c r="E97" s="32" t="s">
        <v>333</v>
      </c>
      <c r="F97" s="31" t="s">
        <v>488</v>
      </c>
      <c r="G97" s="33" t="n">
        <v>46345</v>
      </c>
      <c r="H97" s="32" t="s">
        <v>118</v>
      </c>
      <c r="I97" s="32" t="s">
        <v>113</v>
      </c>
      <c r="J97" s="31" t="s">
        <v>284</v>
      </c>
      <c r="K97" s="34"/>
      <c r="L97" s="33"/>
      <c r="M97" s="32"/>
      <c r="N97" s="32"/>
      <c r="O97" s="32"/>
      <c r="P97" s="32"/>
      <c r="Q97" s="28" t="str">
        <f aca="false">IF(A97="","",IF(AND(H97="Y",I97="Y"),"Ready","Not ready"))</f>
        <v>Not ready</v>
      </c>
      <c r="R97" s="28" t="str">
        <f aca="false">IF(J97&lt;&gt;"Signed Off","",IF(AND(M97="Y",N97="Y",O97="Y",P97="Y"),"Yes","No"))</f>
        <v/>
      </c>
      <c r="S97" s="28" t="str">
        <f aca="false">IF(A97="","",IF(J97="Blocked","Blocked",IF(AND(J97&lt;&gt;"Signed Off",G97&lt;AsOf),"Overdue",IF(AND(J97="Signed Off",N97&lt;&gt;"Y",AsOf-L97&gt;=3),"Chase old laptop",""))))</f>
        <v/>
      </c>
      <c r="T97" s="0" t="str">
        <f aca="false">IF(OR(E97="",G97=""),"",IF(COUNTIFS($E$6:$E$160,E97,$G$6:$G$160,"&lt;"&amp;G97)=0,E97,""))</f>
        <v/>
      </c>
      <c r="U97" s="0" t="str">
        <f aca="false">IF(OR(E97="",G97=""),"",IF(COUNTIFS($E$6:$E$160,E97,$G$6:$G$160,"&gt;"&amp;G97)=0,E97,""))</f>
        <v/>
      </c>
    </row>
    <row r="98" customFormat="false" ht="15" hidden="false" customHeight="false" outlineLevel="0" collapsed="false">
      <c r="A98" s="31" t="s">
        <v>489</v>
      </c>
      <c r="B98" s="31" t="s">
        <v>490</v>
      </c>
      <c r="C98" s="31" t="s">
        <v>491</v>
      </c>
      <c r="D98" s="31" t="s">
        <v>436</v>
      </c>
      <c r="E98" s="32" t="s">
        <v>333</v>
      </c>
      <c r="F98" s="31" t="s">
        <v>492</v>
      </c>
      <c r="G98" s="33" t="n">
        <v>46346</v>
      </c>
      <c r="H98" s="32" t="s">
        <v>113</v>
      </c>
      <c r="I98" s="32" t="s">
        <v>118</v>
      </c>
      <c r="J98" s="31" t="s">
        <v>284</v>
      </c>
      <c r="K98" s="34"/>
      <c r="L98" s="33"/>
      <c r="M98" s="32"/>
      <c r="N98" s="32"/>
      <c r="O98" s="32"/>
      <c r="P98" s="32"/>
      <c r="Q98" s="28" t="str">
        <f aca="false">IF(A98="","",IF(AND(H98="Y",I98="Y"),"Ready","Not ready"))</f>
        <v>Not ready</v>
      </c>
      <c r="R98" s="28" t="str">
        <f aca="false">IF(J98&lt;&gt;"Signed Off","",IF(AND(M98="Y",N98="Y",O98="Y",P98="Y"),"Yes","No"))</f>
        <v/>
      </c>
      <c r="S98" s="28" t="str">
        <f aca="false">IF(A98="","",IF(J98="Blocked","Blocked",IF(AND(J98&lt;&gt;"Signed Off",G98&lt;AsOf),"Overdue",IF(AND(J98="Signed Off",N98&lt;&gt;"Y",AsOf-L98&gt;=3),"Chase old laptop",""))))</f>
        <v/>
      </c>
      <c r="T98" s="0" t="str">
        <f aca="false">IF(OR(E98="",G98=""),"",IF(COUNTIFS($E$6:$E$160,E98,$G$6:$G$160,"&lt;"&amp;G98)=0,E98,""))</f>
        <v/>
      </c>
      <c r="U98" s="0" t="str">
        <f aca="false">IF(OR(E98="",G98=""),"",IF(COUNTIFS($E$6:$E$160,E98,$G$6:$G$160,"&gt;"&amp;G98)=0,E98,""))</f>
        <v>Wave 3</v>
      </c>
    </row>
    <row r="99" customFormat="false" ht="15" hidden="false" customHeight="false" outlineLevel="0" collapsed="false">
      <c r="A99" s="31" t="s">
        <v>493</v>
      </c>
      <c r="B99" s="31" t="s">
        <v>494</v>
      </c>
      <c r="C99" s="31" t="s">
        <v>495</v>
      </c>
      <c r="D99" s="31" t="s">
        <v>436</v>
      </c>
      <c r="E99" s="32" t="s">
        <v>333</v>
      </c>
      <c r="F99" s="31" t="s">
        <v>496</v>
      </c>
      <c r="G99" s="33" t="n">
        <v>46346</v>
      </c>
      <c r="H99" s="32" t="s">
        <v>118</v>
      </c>
      <c r="I99" s="32" t="s">
        <v>113</v>
      </c>
      <c r="J99" s="31" t="s">
        <v>284</v>
      </c>
      <c r="K99" s="34"/>
      <c r="L99" s="33"/>
      <c r="M99" s="32"/>
      <c r="N99" s="32"/>
      <c r="O99" s="32"/>
      <c r="P99" s="32"/>
      <c r="Q99" s="28" t="str">
        <f aca="false">IF(A99="","",IF(AND(H99="Y",I99="Y"),"Ready","Not ready"))</f>
        <v>Not ready</v>
      </c>
      <c r="R99" s="28" t="str">
        <f aca="false">IF(J99&lt;&gt;"Signed Off","",IF(AND(M99="Y",N99="Y",O99="Y",P99="Y"),"Yes","No"))</f>
        <v/>
      </c>
      <c r="S99" s="28" t="str">
        <f aca="false">IF(A99="","",IF(J99="Blocked","Blocked",IF(AND(J99&lt;&gt;"Signed Off",G99&lt;AsOf),"Overdue",IF(AND(J99="Signed Off",N99&lt;&gt;"Y",AsOf-L99&gt;=3),"Chase old laptop",""))))</f>
        <v/>
      </c>
      <c r="T99" s="0" t="str">
        <f aca="false">IF(OR(E99="",G99=""),"",IF(COUNTIFS($E$6:$E$160,E99,$G$6:$G$160,"&lt;"&amp;G99)=0,E99,""))</f>
        <v/>
      </c>
      <c r="U99" s="0" t="str">
        <f aca="false">IF(OR(E99="",G99=""),"",IF(COUNTIFS($E$6:$E$160,E99,$G$6:$G$160,"&gt;"&amp;G99)=0,E99,""))</f>
        <v>Wave 3</v>
      </c>
    </row>
    <row r="100" customFormat="false" ht="15" hidden="false" customHeight="false" outlineLevel="0" collapsed="false">
      <c r="A100" s="31" t="s">
        <v>497</v>
      </c>
      <c r="B100" s="31" t="s">
        <v>498</v>
      </c>
      <c r="C100" s="31" t="s">
        <v>499</v>
      </c>
      <c r="D100" s="31" t="s">
        <v>436</v>
      </c>
      <c r="E100" s="32" t="s">
        <v>333</v>
      </c>
      <c r="F100" s="31" t="s">
        <v>500</v>
      </c>
      <c r="G100" s="33" t="n">
        <v>46346</v>
      </c>
      <c r="H100" s="32" t="s">
        <v>113</v>
      </c>
      <c r="I100" s="32" t="s">
        <v>118</v>
      </c>
      <c r="J100" s="31" t="s">
        <v>284</v>
      </c>
      <c r="K100" s="34"/>
      <c r="L100" s="33"/>
      <c r="M100" s="32"/>
      <c r="N100" s="32"/>
      <c r="O100" s="32"/>
      <c r="P100" s="32"/>
      <c r="Q100" s="28" t="str">
        <f aca="false">IF(A100="","",IF(AND(H100="Y",I100="Y"),"Ready","Not ready"))</f>
        <v>Not ready</v>
      </c>
      <c r="R100" s="28" t="str">
        <f aca="false">IF(J100&lt;&gt;"Signed Off","",IF(AND(M100="Y",N100="Y",O100="Y",P100="Y"),"Yes","No"))</f>
        <v/>
      </c>
      <c r="S100" s="28" t="str">
        <f aca="false">IF(A100="","",IF(J100="Blocked","Blocked",IF(AND(J100&lt;&gt;"Signed Off",G100&lt;AsOf),"Overdue",IF(AND(J100="Signed Off",N100&lt;&gt;"Y",AsOf-L100&gt;=3),"Chase old laptop",""))))</f>
        <v/>
      </c>
      <c r="T100" s="0" t="str">
        <f aca="false">IF(OR(E100="",G100=""),"",IF(COUNTIFS($E$6:$E$160,E100,$G$6:$G$160,"&lt;"&amp;G100)=0,E100,""))</f>
        <v/>
      </c>
      <c r="U100" s="0" t="str">
        <f aca="false">IF(OR(E100="",G100=""),"",IF(COUNTIFS($E$6:$E$160,E100,$G$6:$G$160,"&gt;"&amp;G100)=0,E100,""))</f>
        <v>Wave 3</v>
      </c>
    </row>
    <row r="101" customFormat="false" ht="15" hidden="false" customHeight="false" outlineLevel="0" collapsed="false">
      <c r="A101" s="31" t="s">
        <v>501</v>
      </c>
      <c r="B101" s="31" t="s">
        <v>502</v>
      </c>
      <c r="C101" s="31" t="s">
        <v>503</v>
      </c>
      <c r="D101" s="31" t="s">
        <v>436</v>
      </c>
      <c r="E101" s="32" t="s">
        <v>333</v>
      </c>
      <c r="F101" s="31" t="s">
        <v>504</v>
      </c>
      <c r="G101" s="33" t="n">
        <v>46346</v>
      </c>
      <c r="H101" s="32" t="s">
        <v>118</v>
      </c>
      <c r="I101" s="32" t="s">
        <v>118</v>
      </c>
      <c r="J101" s="31" t="s">
        <v>284</v>
      </c>
      <c r="K101" s="34"/>
      <c r="L101" s="33"/>
      <c r="M101" s="32"/>
      <c r="N101" s="32"/>
      <c r="O101" s="32"/>
      <c r="P101" s="32"/>
      <c r="Q101" s="28" t="str">
        <f aca="false">IF(A101="","",IF(AND(H101="Y",I101="Y"),"Ready","Not ready"))</f>
        <v>Not ready</v>
      </c>
      <c r="R101" s="28" t="str">
        <f aca="false">IF(J101&lt;&gt;"Signed Off","",IF(AND(M101="Y",N101="Y",O101="Y",P101="Y"),"Yes","No"))</f>
        <v/>
      </c>
      <c r="S101" s="28" t="str">
        <f aca="false">IF(A101="","",IF(J101="Blocked","Blocked",IF(AND(J101&lt;&gt;"Signed Off",G101&lt;AsOf),"Overdue",IF(AND(J101="Signed Off",N101&lt;&gt;"Y",AsOf-L101&gt;=3),"Chase old laptop",""))))</f>
        <v/>
      </c>
      <c r="T101" s="0" t="str">
        <f aca="false">IF(OR(E101="",G101=""),"",IF(COUNTIFS($E$6:$E$160,E101,$G$6:$G$160,"&lt;"&amp;G101)=0,E101,""))</f>
        <v/>
      </c>
      <c r="U101" s="0" t="str">
        <f aca="false">IF(OR(E101="",G101=""),"",IF(COUNTIFS($E$6:$E$160,E101,$G$6:$G$160,"&gt;"&amp;G101)=0,E101,""))</f>
        <v>Wave 3</v>
      </c>
    </row>
    <row r="102" customFormat="false" ht="15" hidden="false" customHeight="false" outlineLevel="0" collapsed="false">
      <c r="G102" s="35"/>
      <c r="L102" s="35"/>
      <c r="Q102" s="0" t="str">
        <f aca="false">IF(A102="","",IF(AND(H102="Y",I102="Y"),"Ready","Not ready"))</f>
        <v/>
      </c>
      <c r="R102" s="0" t="str">
        <f aca="false">IF(J102&lt;&gt;"Signed Off","",IF(AND(M102="Y",N102="Y",O102="Y",P102="Y"),"Yes","No"))</f>
        <v/>
      </c>
      <c r="S102" s="0" t="str">
        <f aca="false">IF(A102="","",IF(J102="Blocked","Blocked",IF(AND(J102&lt;&gt;"Signed Off",G102&lt;AsOf),"Overdue",IF(AND(J102="Signed Off",N102&lt;&gt;"Y",AsOf-L102&gt;=3),"Chase old laptop",""))))</f>
        <v/>
      </c>
      <c r="T102" s="0" t="str">
        <f aca="false">IF(OR(E102="",G102=""),"",IF(COUNTIFS($E$6:$E$160,E102,$G$6:$G$160,"&lt;"&amp;G102)=0,E102,""))</f>
        <v/>
      </c>
      <c r="U102" s="0" t="str">
        <f aca="false">IF(OR(E102="",G102=""),"",IF(COUNTIFS($E$6:$E$160,E102,$G$6:$G$160,"&gt;"&amp;G102)=0,E102,""))</f>
        <v/>
      </c>
    </row>
    <row r="103" customFormat="false" ht="15" hidden="false" customHeight="false" outlineLevel="0" collapsed="false">
      <c r="G103" s="35"/>
      <c r="L103" s="35"/>
      <c r="Q103" s="0" t="str">
        <f aca="false">IF(A103="","",IF(AND(H103="Y",I103="Y"),"Ready","Not ready"))</f>
        <v/>
      </c>
      <c r="R103" s="0" t="str">
        <f aca="false">IF(J103&lt;&gt;"Signed Off","",IF(AND(M103="Y",N103="Y",O103="Y",P103="Y"),"Yes","No"))</f>
        <v/>
      </c>
      <c r="S103" s="0" t="str">
        <f aca="false">IF(A103="","",IF(J103="Blocked","Blocked",IF(AND(J103&lt;&gt;"Signed Off",G103&lt;AsOf),"Overdue",IF(AND(J103="Signed Off",N103&lt;&gt;"Y",AsOf-L103&gt;=3),"Chase old laptop",""))))</f>
        <v/>
      </c>
      <c r="T103" s="0" t="str">
        <f aca="false">IF(OR(E103="",G103=""),"",IF(COUNTIFS($E$6:$E$160,E103,$G$6:$G$160,"&lt;"&amp;G103)=0,E103,""))</f>
        <v/>
      </c>
      <c r="U103" s="0" t="str">
        <f aca="false">IF(OR(E103="",G103=""),"",IF(COUNTIFS($E$6:$E$160,E103,$G$6:$G$160,"&gt;"&amp;G103)=0,E103,""))</f>
        <v/>
      </c>
    </row>
    <row r="104" customFormat="false" ht="15" hidden="false" customHeight="false" outlineLevel="0" collapsed="false">
      <c r="G104" s="35"/>
      <c r="L104" s="35"/>
      <c r="Q104" s="0" t="str">
        <f aca="false">IF(A104="","",IF(AND(H104="Y",I104="Y"),"Ready","Not ready"))</f>
        <v/>
      </c>
      <c r="R104" s="0" t="str">
        <f aca="false">IF(J104&lt;&gt;"Signed Off","",IF(AND(M104="Y",N104="Y",O104="Y",P104="Y"),"Yes","No"))</f>
        <v/>
      </c>
      <c r="S104" s="0" t="str">
        <f aca="false">IF(A104="","",IF(J104="Blocked","Blocked",IF(AND(J104&lt;&gt;"Signed Off",G104&lt;AsOf),"Overdue",IF(AND(J104="Signed Off",N104&lt;&gt;"Y",AsOf-L104&gt;=3),"Chase old laptop",""))))</f>
        <v/>
      </c>
      <c r="T104" s="0" t="str">
        <f aca="false">IF(OR(E104="",G104=""),"",IF(COUNTIFS($E$6:$E$160,E104,$G$6:$G$160,"&lt;"&amp;G104)=0,E104,""))</f>
        <v/>
      </c>
      <c r="U104" s="0" t="str">
        <f aca="false">IF(OR(E104="",G104=""),"",IF(COUNTIFS($E$6:$E$160,E104,$G$6:$G$160,"&gt;"&amp;G104)=0,E104,""))</f>
        <v/>
      </c>
    </row>
    <row r="105" customFormat="false" ht="15" hidden="false" customHeight="false" outlineLevel="0" collapsed="false">
      <c r="G105" s="35"/>
      <c r="L105" s="35"/>
      <c r="Q105" s="0" t="str">
        <f aca="false">IF(A105="","",IF(AND(H105="Y",I105="Y"),"Ready","Not ready"))</f>
        <v/>
      </c>
      <c r="R105" s="0" t="str">
        <f aca="false">IF(J105&lt;&gt;"Signed Off","",IF(AND(M105="Y",N105="Y",O105="Y",P105="Y"),"Yes","No"))</f>
        <v/>
      </c>
      <c r="S105" s="0" t="str">
        <f aca="false">IF(A105="","",IF(J105="Blocked","Blocked",IF(AND(J105&lt;&gt;"Signed Off",G105&lt;AsOf),"Overdue",IF(AND(J105="Signed Off",N105&lt;&gt;"Y",AsOf-L105&gt;=3),"Chase old laptop",""))))</f>
        <v/>
      </c>
      <c r="T105" s="0" t="str">
        <f aca="false">IF(OR(E105="",G105=""),"",IF(COUNTIFS($E$6:$E$160,E105,$G$6:$G$160,"&lt;"&amp;G105)=0,E105,""))</f>
        <v/>
      </c>
      <c r="U105" s="0" t="str">
        <f aca="false">IF(OR(E105="",G105=""),"",IF(COUNTIFS($E$6:$E$160,E105,$G$6:$G$160,"&gt;"&amp;G105)=0,E105,""))</f>
        <v/>
      </c>
    </row>
    <row r="106" customFormat="false" ht="15" hidden="false" customHeight="false" outlineLevel="0" collapsed="false">
      <c r="G106" s="35"/>
      <c r="L106" s="35"/>
      <c r="Q106" s="0" t="str">
        <f aca="false">IF(A106="","",IF(AND(H106="Y",I106="Y"),"Ready","Not ready"))</f>
        <v/>
      </c>
      <c r="R106" s="0" t="str">
        <f aca="false">IF(J106&lt;&gt;"Signed Off","",IF(AND(M106="Y",N106="Y",O106="Y",P106="Y"),"Yes","No"))</f>
        <v/>
      </c>
      <c r="S106" s="0" t="str">
        <f aca="false">IF(A106="","",IF(J106="Blocked","Blocked",IF(AND(J106&lt;&gt;"Signed Off",G106&lt;AsOf),"Overdue",IF(AND(J106="Signed Off",N106&lt;&gt;"Y",AsOf-L106&gt;=3),"Chase old laptop",""))))</f>
        <v/>
      </c>
      <c r="T106" s="0" t="str">
        <f aca="false">IF(OR(E106="",G106=""),"",IF(COUNTIFS($E$6:$E$160,E106,$G$6:$G$160,"&lt;"&amp;G106)=0,E106,""))</f>
        <v/>
      </c>
      <c r="U106" s="0" t="str">
        <f aca="false">IF(OR(E106="",G106=""),"",IF(COUNTIFS($E$6:$E$160,E106,$G$6:$G$160,"&gt;"&amp;G106)=0,E106,""))</f>
        <v/>
      </c>
    </row>
    <row r="107" customFormat="false" ht="15" hidden="false" customHeight="false" outlineLevel="0" collapsed="false">
      <c r="G107" s="35"/>
      <c r="L107" s="35"/>
      <c r="Q107" s="0" t="str">
        <f aca="false">IF(A107="","",IF(AND(H107="Y",I107="Y"),"Ready","Not ready"))</f>
        <v/>
      </c>
      <c r="R107" s="0" t="str">
        <f aca="false">IF(J107&lt;&gt;"Signed Off","",IF(AND(M107="Y",N107="Y",O107="Y",P107="Y"),"Yes","No"))</f>
        <v/>
      </c>
      <c r="S107" s="0" t="str">
        <f aca="false">IF(A107="","",IF(J107="Blocked","Blocked",IF(AND(J107&lt;&gt;"Signed Off",G107&lt;AsOf),"Overdue",IF(AND(J107="Signed Off",N107&lt;&gt;"Y",AsOf-L107&gt;=3),"Chase old laptop",""))))</f>
        <v/>
      </c>
      <c r="T107" s="0" t="str">
        <f aca="false">IF(OR(E107="",G107=""),"",IF(COUNTIFS($E$6:$E$160,E107,$G$6:$G$160,"&lt;"&amp;G107)=0,E107,""))</f>
        <v/>
      </c>
      <c r="U107" s="0" t="str">
        <f aca="false">IF(OR(E107="",G107=""),"",IF(COUNTIFS($E$6:$E$160,E107,$G$6:$G$160,"&gt;"&amp;G107)=0,E107,""))</f>
        <v/>
      </c>
    </row>
    <row r="108" customFormat="false" ht="15" hidden="false" customHeight="false" outlineLevel="0" collapsed="false">
      <c r="G108" s="35"/>
      <c r="L108" s="35"/>
      <c r="Q108" s="0" t="str">
        <f aca="false">IF(A108="","",IF(AND(H108="Y",I108="Y"),"Ready","Not ready"))</f>
        <v/>
      </c>
      <c r="R108" s="0" t="str">
        <f aca="false">IF(J108&lt;&gt;"Signed Off","",IF(AND(M108="Y",N108="Y",O108="Y",P108="Y"),"Yes","No"))</f>
        <v/>
      </c>
      <c r="S108" s="0" t="str">
        <f aca="false">IF(A108="","",IF(J108="Blocked","Blocked",IF(AND(J108&lt;&gt;"Signed Off",G108&lt;AsOf),"Overdue",IF(AND(J108="Signed Off",N108&lt;&gt;"Y",AsOf-L108&gt;=3),"Chase old laptop",""))))</f>
        <v/>
      </c>
      <c r="T108" s="0" t="str">
        <f aca="false">IF(OR(E108="",G108=""),"",IF(COUNTIFS($E$6:$E$160,E108,$G$6:$G$160,"&lt;"&amp;G108)=0,E108,""))</f>
        <v/>
      </c>
      <c r="U108" s="0" t="str">
        <f aca="false">IF(OR(E108="",G108=""),"",IF(COUNTIFS($E$6:$E$160,E108,$G$6:$G$160,"&gt;"&amp;G108)=0,E108,""))</f>
        <v/>
      </c>
    </row>
    <row r="109" customFormat="false" ht="15" hidden="false" customHeight="false" outlineLevel="0" collapsed="false">
      <c r="G109" s="35"/>
      <c r="L109" s="35"/>
      <c r="Q109" s="0" t="str">
        <f aca="false">IF(A109="","",IF(AND(H109="Y",I109="Y"),"Ready","Not ready"))</f>
        <v/>
      </c>
      <c r="R109" s="0" t="str">
        <f aca="false">IF(J109&lt;&gt;"Signed Off","",IF(AND(M109="Y",N109="Y",O109="Y",P109="Y"),"Yes","No"))</f>
        <v/>
      </c>
      <c r="S109" s="0" t="str">
        <f aca="false">IF(A109="","",IF(J109="Blocked","Blocked",IF(AND(J109&lt;&gt;"Signed Off",G109&lt;AsOf),"Overdue",IF(AND(J109="Signed Off",N109&lt;&gt;"Y",AsOf-L109&gt;=3),"Chase old laptop",""))))</f>
        <v/>
      </c>
      <c r="T109" s="0" t="str">
        <f aca="false">IF(OR(E109="",G109=""),"",IF(COUNTIFS($E$6:$E$160,E109,$G$6:$G$160,"&lt;"&amp;G109)=0,E109,""))</f>
        <v/>
      </c>
      <c r="U109" s="0" t="str">
        <f aca="false">IF(OR(E109="",G109=""),"",IF(COUNTIFS($E$6:$E$160,E109,$G$6:$G$160,"&gt;"&amp;G109)=0,E109,""))</f>
        <v/>
      </c>
    </row>
    <row r="110" customFormat="false" ht="15" hidden="false" customHeight="false" outlineLevel="0" collapsed="false">
      <c r="G110" s="35"/>
      <c r="L110" s="35"/>
      <c r="Q110" s="0" t="str">
        <f aca="false">IF(A110="","",IF(AND(H110="Y",I110="Y"),"Ready","Not ready"))</f>
        <v/>
      </c>
      <c r="R110" s="0" t="str">
        <f aca="false">IF(J110&lt;&gt;"Signed Off","",IF(AND(M110="Y",N110="Y",O110="Y",P110="Y"),"Yes","No"))</f>
        <v/>
      </c>
      <c r="S110" s="0" t="str">
        <f aca="false">IF(A110="","",IF(J110="Blocked","Blocked",IF(AND(J110&lt;&gt;"Signed Off",G110&lt;AsOf),"Overdue",IF(AND(J110="Signed Off",N110&lt;&gt;"Y",AsOf-L110&gt;=3),"Chase old laptop",""))))</f>
        <v/>
      </c>
      <c r="T110" s="0" t="str">
        <f aca="false">IF(OR(E110="",G110=""),"",IF(COUNTIFS($E$6:$E$160,E110,$G$6:$G$160,"&lt;"&amp;G110)=0,E110,""))</f>
        <v/>
      </c>
      <c r="U110" s="0" t="str">
        <f aca="false">IF(OR(E110="",G110=""),"",IF(COUNTIFS($E$6:$E$160,E110,$G$6:$G$160,"&gt;"&amp;G110)=0,E110,""))</f>
        <v/>
      </c>
    </row>
    <row r="111" customFormat="false" ht="15" hidden="false" customHeight="false" outlineLevel="0" collapsed="false">
      <c r="G111" s="35"/>
      <c r="L111" s="35"/>
      <c r="Q111" s="0" t="str">
        <f aca="false">IF(A111="","",IF(AND(H111="Y",I111="Y"),"Ready","Not ready"))</f>
        <v/>
      </c>
      <c r="R111" s="0" t="str">
        <f aca="false">IF(J111&lt;&gt;"Signed Off","",IF(AND(M111="Y",N111="Y",O111="Y",P111="Y"),"Yes","No"))</f>
        <v/>
      </c>
      <c r="S111" s="0" t="str">
        <f aca="false">IF(A111="","",IF(J111="Blocked","Blocked",IF(AND(J111&lt;&gt;"Signed Off",G111&lt;AsOf),"Overdue",IF(AND(J111="Signed Off",N111&lt;&gt;"Y",AsOf-L111&gt;=3),"Chase old laptop",""))))</f>
        <v/>
      </c>
      <c r="T111" s="0" t="str">
        <f aca="false">IF(OR(E111="",G111=""),"",IF(COUNTIFS($E$6:$E$160,E111,$G$6:$G$160,"&lt;"&amp;G111)=0,E111,""))</f>
        <v/>
      </c>
      <c r="U111" s="0" t="str">
        <f aca="false">IF(OR(E111="",G111=""),"",IF(COUNTIFS($E$6:$E$160,E111,$G$6:$G$160,"&gt;"&amp;G111)=0,E111,""))</f>
        <v/>
      </c>
    </row>
    <row r="112" customFormat="false" ht="15" hidden="false" customHeight="false" outlineLevel="0" collapsed="false">
      <c r="G112" s="35"/>
      <c r="L112" s="35"/>
      <c r="Q112" s="0" t="str">
        <f aca="false">IF(A112="","",IF(AND(H112="Y",I112="Y"),"Ready","Not ready"))</f>
        <v/>
      </c>
      <c r="R112" s="0" t="str">
        <f aca="false">IF(J112&lt;&gt;"Signed Off","",IF(AND(M112="Y",N112="Y",O112="Y",P112="Y"),"Yes","No"))</f>
        <v/>
      </c>
      <c r="S112" s="0" t="str">
        <f aca="false">IF(A112="","",IF(J112="Blocked","Blocked",IF(AND(J112&lt;&gt;"Signed Off",G112&lt;AsOf),"Overdue",IF(AND(J112="Signed Off",N112&lt;&gt;"Y",AsOf-L112&gt;=3),"Chase old laptop",""))))</f>
        <v/>
      </c>
      <c r="T112" s="0" t="str">
        <f aca="false">IF(OR(E112="",G112=""),"",IF(COUNTIFS($E$6:$E$160,E112,$G$6:$G$160,"&lt;"&amp;G112)=0,E112,""))</f>
        <v/>
      </c>
      <c r="U112" s="0" t="str">
        <f aca="false">IF(OR(E112="",G112=""),"",IF(COUNTIFS($E$6:$E$160,E112,$G$6:$G$160,"&gt;"&amp;G112)=0,E112,""))</f>
        <v/>
      </c>
    </row>
    <row r="113" customFormat="false" ht="15" hidden="false" customHeight="false" outlineLevel="0" collapsed="false">
      <c r="G113" s="35"/>
      <c r="L113" s="35"/>
      <c r="Q113" s="0" t="str">
        <f aca="false">IF(A113="","",IF(AND(H113="Y",I113="Y"),"Ready","Not ready"))</f>
        <v/>
      </c>
      <c r="R113" s="0" t="str">
        <f aca="false">IF(J113&lt;&gt;"Signed Off","",IF(AND(M113="Y",N113="Y",O113="Y",P113="Y"),"Yes","No"))</f>
        <v/>
      </c>
      <c r="S113" s="0" t="str">
        <f aca="false">IF(A113="","",IF(J113="Blocked","Blocked",IF(AND(J113&lt;&gt;"Signed Off",G113&lt;AsOf),"Overdue",IF(AND(J113="Signed Off",N113&lt;&gt;"Y",AsOf-L113&gt;=3),"Chase old laptop",""))))</f>
        <v/>
      </c>
      <c r="T113" s="0" t="str">
        <f aca="false">IF(OR(E113="",G113=""),"",IF(COUNTIFS($E$6:$E$160,E113,$G$6:$G$160,"&lt;"&amp;G113)=0,E113,""))</f>
        <v/>
      </c>
      <c r="U113" s="0" t="str">
        <f aca="false">IF(OR(E113="",G113=""),"",IF(COUNTIFS($E$6:$E$160,E113,$G$6:$G$160,"&gt;"&amp;G113)=0,E113,""))</f>
        <v/>
      </c>
    </row>
    <row r="114" customFormat="false" ht="15" hidden="false" customHeight="false" outlineLevel="0" collapsed="false">
      <c r="G114" s="35"/>
      <c r="L114" s="35"/>
      <c r="Q114" s="0" t="str">
        <f aca="false">IF(A114="","",IF(AND(H114="Y",I114="Y"),"Ready","Not ready"))</f>
        <v/>
      </c>
      <c r="R114" s="0" t="str">
        <f aca="false">IF(J114&lt;&gt;"Signed Off","",IF(AND(M114="Y",N114="Y",O114="Y",P114="Y"),"Yes","No"))</f>
        <v/>
      </c>
      <c r="S114" s="0" t="str">
        <f aca="false">IF(A114="","",IF(J114="Blocked","Blocked",IF(AND(J114&lt;&gt;"Signed Off",G114&lt;AsOf),"Overdue",IF(AND(J114="Signed Off",N114&lt;&gt;"Y",AsOf-L114&gt;=3),"Chase old laptop",""))))</f>
        <v/>
      </c>
      <c r="T114" s="0" t="str">
        <f aca="false">IF(OR(E114="",G114=""),"",IF(COUNTIFS($E$6:$E$160,E114,$G$6:$G$160,"&lt;"&amp;G114)=0,E114,""))</f>
        <v/>
      </c>
      <c r="U114" s="0" t="str">
        <f aca="false">IF(OR(E114="",G114=""),"",IF(COUNTIFS($E$6:$E$160,E114,$G$6:$G$160,"&gt;"&amp;G114)=0,E114,""))</f>
        <v/>
      </c>
    </row>
    <row r="115" customFormat="false" ht="15" hidden="false" customHeight="false" outlineLevel="0" collapsed="false">
      <c r="G115" s="35"/>
      <c r="L115" s="35"/>
      <c r="Q115" s="0" t="str">
        <f aca="false">IF(A115="","",IF(AND(H115="Y",I115="Y"),"Ready","Not ready"))</f>
        <v/>
      </c>
      <c r="R115" s="0" t="str">
        <f aca="false">IF(J115&lt;&gt;"Signed Off","",IF(AND(M115="Y",N115="Y",O115="Y",P115="Y"),"Yes","No"))</f>
        <v/>
      </c>
      <c r="S115" s="0" t="str">
        <f aca="false">IF(A115="","",IF(J115="Blocked","Blocked",IF(AND(J115&lt;&gt;"Signed Off",G115&lt;AsOf),"Overdue",IF(AND(J115="Signed Off",N115&lt;&gt;"Y",AsOf-L115&gt;=3),"Chase old laptop",""))))</f>
        <v/>
      </c>
      <c r="T115" s="0" t="str">
        <f aca="false">IF(OR(E115="",G115=""),"",IF(COUNTIFS($E$6:$E$160,E115,$G$6:$G$160,"&lt;"&amp;G115)=0,E115,""))</f>
        <v/>
      </c>
      <c r="U115" s="0" t="str">
        <f aca="false">IF(OR(E115="",G115=""),"",IF(COUNTIFS($E$6:$E$160,E115,$G$6:$G$160,"&gt;"&amp;G115)=0,E115,""))</f>
        <v/>
      </c>
    </row>
    <row r="116" customFormat="false" ht="15" hidden="false" customHeight="false" outlineLevel="0" collapsed="false">
      <c r="G116" s="35"/>
      <c r="L116" s="35"/>
      <c r="Q116" s="0" t="str">
        <f aca="false">IF(A116="","",IF(AND(H116="Y",I116="Y"),"Ready","Not ready"))</f>
        <v/>
      </c>
      <c r="R116" s="0" t="str">
        <f aca="false">IF(J116&lt;&gt;"Signed Off","",IF(AND(M116="Y",N116="Y",O116="Y",P116="Y"),"Yes","No"))</f>
        <v/>
      </c>
      <c r="S116" s="0" t="str">
        <f aca="false">IF(A116="","",IF(J116="Blocked","Blocked",IF(AND(J116&lt;&gt;"Signed Off",G116&lt;AsOf),"Overdue",IF(AND(J116="Signed Off",N116&lt;&gt;"Y",AsOf-L116&gt;=3),"Chase old laptop",""))))</f>
        <v/>
      </c>
      <c r="T116" s="0" t="str">
        <f aca="false">IF(OR(E116="",G116=""),"",IF(COUNTIFS($E$6:$E$160,E116,$G$6:$G$160,"&lt;"&amp;G116)=0,E116,""))</f>
        <v/>
      </c>
      <c r="U116" s="0" t="str">
        <f aca="false">IF(OR(E116="",G116=""),"",IF(COUNTIFS($E$6:$E$160,E116,$G$6:$G$160,"&gt;"&amp;G116)=0,E116,""))</f>
        <v/>
      </c>
    </row>
    <row r="117" customFormat="false" ht="15" hidden="false" customHeight="false" outlineLevel="0" collapsed="false">
      <c r="G117" s="35"/>
      <c r="L117" s="35"/>
      <c r="Q117" s="0" t="str">
        <f aca="false">IF(A117="","",IF(AND(H117="Y",I117="Y"),"Ready","Not ready"))</f>
        <v/>
      </c>
      <c r="R117" s="0" t="str">
        <f aca="false">IF(J117&lt;&gt;"Signed Off","",IF(AND(M117="Y",N117="Y",O117="Y",P117="Y"),"Yes","No"))</f>
        <v/>
      </c>
      <c r="S117" s="0" t="str">
        <f aca="false">IF(A117="","",IF(J117="Blocked","Blocked",IF(AND(J117&lt;&gt;"Signed Off",G117&lt;AsOf),"Overdue",IF(AND(J117="Signed Off",N117&lt;&gt;"Y",AsOf-L117&gt;=3),"Chase old laptop",""))))</f>
        <v/>
      </c>
      <c r="T117" s="0" t="str">
        <f aca="false">IF(OR(E117="",G117=""),"",IF(COUNTIFS($E$6:$E$160,E117,$G$6:$G$160,"&lt;"&amp;G117)=0,E117,""))</f>
        <v/>
      </c>
      <c r="U117" s="0" t="str">
        <f aca="false">IF(OR(E117="",G117=""),"",IF(COUNTIFS($E$6:$E$160,E117,$G$6:$G$160,"&gt;"&amp;G117)=0,E117,""))</f>
        <v/>
      </c>
    </row>
    <row r="118" customFormat="false" ht="15" hidden="false" customHeight="false" outlineLevel="0" collapsed="false">
      <c r="G118" s="35"/>
      <c r="L118" s="35"/>
      <c r="Q118" s="0" t="str">
        <f aca="false">IF(A118="","",IF(AND(H118="Y",I118="Y"),"Ready","Not ready"))</f>
        <v/>
      </c>
      <c r="R118" s="0" t="str">
        <f aca="false">IF(J118&lt;&gt;"Signed Off","",IF(AND(M118="Y",N118="Y",O118="Y",P118="Y"),"Yes","No"))</f>
        <v/>
      </c>
      <c r="S118" s="0" t="str">
        <f aca="false">IF(A118="","",IF(J118="Blocked","Blocked",IF(AND(J118&lt;&gt;"Signed Off",G118&lt;AsOf),"Overdue",IF(AND(J118="Signed Off",N118&lt;&gt;"Y",AsOf-L118&gt;=3),"Chase old laptop",""))))</f>
        <v/>
      </c>
      <c r="T118" s="0" t="str">
        <f aca="false">IF(OR(E118="",G118=""),"",IF(COUNTIFS($E$6:$E$160,E118,$G$6:$G$160,"&lt;"&amp;G118)=0,E118,""))</f>
        <v/>
      </c>
      <c r="U118" s="0" t="str">
        <f aca="false">IF(OR(E118="",G118=""),"",IF(COUNTIFS($E$6:$E$160,E118,$G$6:$G$160,"&gt;"&amp;G118)=0,E118,""))</f>
        <v/>
      </c>
    </row>
    <row r="119" customFormat="false" ht="15" hidden="false" customHeight="false" outlineLevel="0" collapsed="false">
      <c r="G119" s="35"/>
      <c r="L119" s="35"/>
      <c r="Q119" s="0" t="str">
        <f aca="false">IF(A119="","",IF(AND(H119="Y",I119="Y"),"Ready","Not ready"))</f>
        <v/>
      </c>
      <c r="R119" s="0" t="str">
        <f aca="false">IF(J119&lt;&gt;"Signed Off","",IF(AND(M119="Y",N119="Y",O119="Y",P119="Y"),"Yes","No"))</f>
        <v/>
      </c>
      <c r="S119" s="0" t="str">
        <f aca="false">IF(A119="","",IF(J119="Blocked","Blocked",IF(AND(J119&lt;&gt;"Signed Off",G119&lt;AsOf),"Overdue",IF(AND(J119="Signed Off",N119&lt;&gt;"Y",AsOf-L119&gt;=3),"Chase old laptop",""))))</f>
        <v/>
      </c>
      <c r="T119" s="0" t="str">
        <f aca="false">IF(OR(E119="",G119=""),"",IF(COUNTIFS($E$6:$E$160,E119,$G$6:$G$160,"&lt;"&amp;G119)=0,E119,""))</f>
        <v/>
      </c>
      <c r="U119" s="0" t="str">
        <f aca="false">IF(OR(E119="",G119=""),"",IF(COUNTIFS($E$6:$E$160,E119,$G$6:$G$160,"&gt;"&amp;G119)=0,E119,""))</f>
        <v/>
      </c>
    </row>
    <row r="120" customFormat="false" ht="15" hidden="false" customHeight="false" outlineLevel="0" collapsed="false">
      <c r="G120" s="35"/>
      <c r="L120" s="35"/>
      <c r="Q120" s="0" t="str">
        <f aca="false">IF(A120="","",IF(AND(H120="Y",I120="Y"),"Ready","Not ready"))</f>
        <v/>
      </c>
      <c r="R120" s="0" t="str">
        <f aca="false">IF(J120&lt;&gt;"Signed Off","",IF(AND(M120="Y",N120="Y",O120="Y",P120="Y"),"Yes","No"))</f>
        <v/>
      </c>
      <c r="S120" s="0" t="str">
        <f aca="false">IF(A120="","",IF(J120="Blocked","Blocked",IF(AND(J120&lt;&gt;"Signed Off",G120&lt;AsOf),"Overdue",IF(AND(J120="Signed Off",N120&lt;&gt;"Y",AsOf-L120&gt;=3),"Chase old laptop",""))))</f>
        <v/>
      </c>
      <c r="T120" s="0" t="str">
        <f aca="false">IF(OR(E120="",G120=""),"",IF(COUNTIFS($E$6:$E$160,E120,$G$6:$G$160,"&lt;"&amp;G120)=0,E120,""))</f>
        <v/>
      </c>
      <c r="U120" s="0" t="str">
        <f aca="false">IF(OR(E120="",G120=""),"",IF(COUNTIFS($E$6:$E$160,E120,$G$6:$G$160,"&gt;"&amp;G120)=0,E120,""))</f>
        <v/>
      </c>
    </row>
    <row r="121" customFormat="false" ht="15" hidden="false" customHeight="false" outlineLevel="0" collapsed="false">
      <c r="G121" s="35"/>
      <c r="L121" s="35"/>
      <c r="Q121" s="0" t="str">
        <f aca="false">IF(A121="","",IF(AND(H121="Y",I121="Y"),"Ready","Not ready"))</f>
        <v/>
      </c>
      <c r="R121" s="0" t="str">
        <f aca="false">IF(J121&lt;&gt;"Signed Off","",IF(AND(M121="Y",N121="Y",O121="Y",P121="Y"),"Yes","No"))</f>
        <v/>
      </c>
      <c r="S121" s="0" t="str">
        <f aca="false">IF(A121="","",IF(J121="Blocked","Blocked",IF(AND(J121&lt;&gt;"Signed Off",G121&lt;AsOf),"Overdue",IF(AND(J121="Signed Off",N121&lt;&gt;"Y",AsOf-L121&gt;=3),"Chase old laptop",""))))</f>
        <v/>
      </c>
      <c r="T121" s="0" t="str">
        <f aca="false">IF(OR(E121="",G121=""),"",IF(COUNTIFS($E$6:$E$160,E121,$G$6:$G$160,"&lt;"&amp;G121)=0,E121,""))</f>
        <v/>
      </c>
      <c r="U121" s="0" t="str">
        <f aca="false">IF(OR(E121="",G121=""),"",IF(COUNTIFS($E$6:$E$160,E121,$G$6:$G$160,"&gt;"&amp;G121)=0,E121,""))</f>
        <v/>
      </c>
    </row>
    <row r="122" customFormat="false" ht="15" hidden="false" customHeight="false" outlineLevel="0" collapsed="false">
      <c r="G122" s="35"/>
      <c r="L122" s="35"/>
      <c r="Q122" s="0" t="str">
        <f aca="false">IF(A122="","",IF(AND(H122="Y",I122="Y"),"Ready","Not ready"))</f>
        <v/>
      </c>
      <c r="R122" s="0" t="str">
        <f aca="false">IF(J122&lt;&gt;"Signed Off","",IF(AND(M122="Y",N122="Y",O122="Y",P122="Y"),"Yes","No"))</f>
        <v/>
      </c>
      <c r="S122" s="0" t="str">
        <f aca="false">IF(A122="","",IF(J122="Blocked","Blocked",IF(AND(J122&lt;&gt;"Signed Off",G122&lt;AsOf),"Overdue",IF(AND(J122="Signed Off",N122&lt;&gt;"Y",AsOf-L122&gt;=3),"Chase old laptop",""))))</f>
        <v/>
      </c>
      <c r="T122" s="0" t="str">
        <f aca="false">IF(OR(E122="",G122=""),"",IF(COUNTIFS($E$6:$E$160,E122,$G$6:$G$160,"&lt;"&amp;G122)=0,E122,""))</f>
        <v/>
      </c>
      <c r="U122" s="0" t="str">
        <f aca="false">IF(OR(E122="",G122=""),"",IF(COUNTIFS($E$6:$E$160,E122,$G$6:$G$160,"&gt;"&amp;G122)=0,E122,""))</f>
        <v/>
      </c>
    </row>
    <row r="123" customFormat="false" ht="15" hidden="false" customHeight="false" outlineLevel="0" collapsed="false">
      <c r="G123" s="35"/>
      <c r="L123" s="35"/>
      <c r="Q123" s="0" t="str">
        <f aca="false">IF(A123="","",IF(AND(H123="Y",I123="Y"),"Ready","Not ready"))</f>
        <v/>
      </c>
      <c r="R123" s="0" t="str">
        <f aca="false">IF(J123&lt;&gt;"Signed Off","",IF(AND(M123="Y",N123="Y",O123="Y",P123="Y"),"Yes","No"))</f>
        <v/>
      </c>
      <c r="S123" s="0" t="str">
        <f aca="false">IF(A123="","",IF(J123="Blocked","Blocked",IF(AND(J123&lt;&gt;"Signed Off",G123&lt;AsOf),"Overdue",IF(AND(J123="Signed Off",N123&lt;&gt;"Y",AsOf-L123&gt;=3),"Chase old laptop",""))))</f>
        <v/>
      </c>
      <c r="T123" s="0" t="str">
        <f aca="false">IF(OR(E123="",G123=""),"",IF(COUNTIFS($E$6:$E$160,E123,$G$6:$G$160,"&lt;"&amp;G123)=0,E123,""))</f>
        <v/>
      </c>
      <c r="U123" s="0" t="str">
        <f aca="false">IF(OR(E123="",G123=""),"",IF(COUNTIFS($E$6:$E$160,E123,$G$6:$G$160,"&gt;"&amp;G123)=0,E123,""))</f>
        <v/>
      </c>
    </row>
    <row r="124" customFormat="false" ht="15" hidden="false" customHeight="false" outlineLevel="0" collapsed="false">
      <c r="G124" s="35"/>
      <c r="L124" s="35"/>
      <c r="Q124" s="0" t="str">
        <f aca="false">IF(A124="","",IF(AND(H124="Y",I124="Y"),"Ready","Not ready"))</f>
        <v/>
      </c>
      <c r="R124" s="0" t="str">
        <f aca="false">IF(J124&lt;&gt;"Signed Off","",IF(AND(M124="Y",N124="Y",O124="Y",P124="Y"),"Yes","No"))</f>
        <v/>
      </c>
      <c r="S124" s="0" t="str">
        <f aca="false">IF(A124="","",IF(J124="Blocked","Blocked",IF(AND(J124&lt;&gt;"Signed Off",G124&lt;AsOf),"Overdue",IF(AND(J124="Signed Off",N124&lt;&gt;"Y",AsOf-L124&gt;=3),"Chase old laptop",""))))</f>
        <v/>
      </c>
      <c r="T124" s="0" t="str">
        <f aca="false">IF(OR(E124="",G124=""),"",IF(COUNTIFS($E$6:$E$160,E124,$G$6:$G$160,"&lt;"&amp;G124)=0,E124,""))</f>
        <v/>
      </c>
      <c r="U124" s="0" t="str">
        <f aca="false">IF(OR(E124="",G124=""),"",IF(COUNTIFS($E$6:$E$160,E124,$G$6:$G$160,"&gt;"&amp;G124)=0,E124,""))</f>
        <v/>
      </c>
    </row>
    <row r="125" customFormat="false" ht="15" hidden="false" customHeight="false" outlineLevel="0" collapsed="false">
      <c r="G125" s="35"/>
      <c r="L125" s="35"/>
      <c r="Q125" s="0" t="str">
        <f aca="false">IF(A125="","",IF(AND(H125="Y",I125="Y"),"Ready","Not ready"))</f>
        <v/>
      </c>
      <c r="R125" s="0" t="str">
        <f aca="false">IF(J125&lt;&gt;"Signed Off","",IF(AND(M125="Y",N125="Y",O125="Y",P125="Y"),"Yes","No"))</f>
        <v/>
      </c>
      <c r="S125" s="0" t="str">
        <f aca="false">IF(A125="","",IF(J125="Blocked","Blocked",IF(AND(J125&lt;&gt;"Signed Off",G125&lt;AsOf),"Overdue",IF(AND(J125="Signed Off",N125&lt;&gt;"Y",AsOf-L125&gt;=3),"Chase old laptop",""))))</f>
        <v/>
      </c>
      <c r="T125" s="0" t="str">
        <f aca="false">IF(OR(E125="",G125=""),"",IF(COUNTIFS($E$6:$E$160,E125,$G$6:$G$160,"&lt;"&amp;G125)=0,E125,""))</f>
        <v/>
      </c>
      <c r="U125" s="0" t="str">
        <f aca="false">IF(OR(E125="",G125=""),"",IF(COUNTIFS($E$6:$E$160,E125,$G$6:$G$160,"&gt;"&amp;G125)=0,E125,""))</f>
        <v/>
      </c>
    </row>
    <row r="126" customFormat="false" ht="15" hidden="false" customHeight="false" outlineLevel="0" collapsed="false">
      <c r="G126" s="35"/>
      <c r="L126" s="35"/>
      <c r="Q126" s="0" t="str">
        <f aca="false">IF(A126="","",IF(AND(H126="Y",I126="Y"),"Ready","Not ready"))</f>
        <v/>
      </c>
      <c r="R126" s="0" t="str">
        <f aca="false">IF(J126&lt;&gt;"Signed Off","",IF(AND(M126="Y",N126="Y",O126="Y",P126="Y"),"Yes","No"))</f>
        <v/>
      </c>
      <c r="S126" s="0" t="str">
        <f aca="false">IF(A126="","",IF(J126="Blocked","Blocked",IF(AND(J126&lt;&gt;"Signed Off",G126&lt;AsOf),"Overdue",IF(AND(J126="Signed Off",N126&lt;&gt;"Y",AsOf-L126&gt;=3),"Chase old laptop",""))))</f>
        <v/>
      </c>
      <c r="T126" s="0" t="str">
        <f aca="false">IF(OR(E126="",G126=""),"",IF(COUNTIFS($E$6:$E$160,E126,$G$6:$G$160,"&lt;"&amp;G126)=0,E126,""))</f>
        <v/>
      </c>
      <c r="U126" s="0" t="str">
        <f aca="false">IF(OR(E126="",G126=""),"",IF(COUNTIFS($E$6:$E$160,E126,$G$6:$G$160,"&gt;"&amp;G126)=0,E126,""))</f>
        <v/>
      </c>
    </row>
    <row r="127" customFormat="false" ht="15" hidden="false" customHeight="false" outlineLevel="0" collapsed="false">
      <c r="G127" s="35"/>
      <c r="L127" s="35"/>
      <c r="Q127" s="0" t="str">
        <f aca="false">IF(A127="","",IF(AND(H127="Y",I127="Y"),"Ready","Not ready"))</f>
        <v/>
      </c>
      <c r="R127" s="0" t="str">
        <f aca="false">IF(J127&lt;&gt;"Signed Off","",IF(AND(M127="Y",N127="Y",O127="Y",P127="Y"),"Yes","No"))</f>
        <v/>
      </c>
      <c r="S127" s="0" t="str">
        <f aca="false">IF(A127="","",IF(J127="Blocked","Blocked",IF(AND(J127&lt;&gt;"Signed Off",G127&lt;AsOf),"Overdue",IF(AND(J127="Signed Off",N127&lt;&gt;"Y",AsOf-L127&gt;=3),"Chase old laptop",""))))</f>
        <v/>
      </c>
      <c r="T127" s="0" t="str">
        <f aca="false">IF(OR(E127="",G127=""),"",IF(COUNTIFS($E$6:$E$160,E127,$G$6:$G$160,"&lt;"&amp;G127)=0,E127,""))</f>
        <v/>
      </c>
      <c r="U127" s="0" t="str">
        <f aca="false">IF(OR(E127="",G127=""),"",IF(COUNTIFS($E$6:$E$160,E127,$G$6:$G$160,"&gt;"&amp;G127)=0,E127,""))</f>
        <v/>
      </c>
    </row>
    <row r="128" customFormat="false" ht="15" hidden="false" customHeight="false" outlineLevel="0" collapsed="false">
      <c r="G128" s="35"/>
      <c r="L128" s="35"/>
      <c r="Q128" s="0" t="str">
        <f aca="false">IF(A128="","",IF(AND(H128="Y",I128="Y"),"Ready","Not ready"))</f>
        <v/>
      </c>
      <c r="R128" s="0" t="str">
        <f aca="false">IF(J128&lt;&gt;"Signed Off","",IF(AND(M128="Y",N128="Y",O128="Y",P128="Y"),"Yes","No"))</f>
        <v/>
      </c>
      <c r="S128" s="0" t="str">
        <f aca="false">IF(A128="","",IF(J128="Blocked","Blocked",IF(AND(J128&lt;&gt;"Signed Off",G128&lt;AsOf),"Overdue",IF(AND(J128="Signed Off",N128&lt;&gt;"Y",AsOf-L128&gt;=3),"Chase old laptop",""))))</f>
        <v/>
      </c>
      <c r="T128" s="0" t="str">
        <f aca="false">IF(OR(E128="",G128=""),"",IF(COUNTIFS($E$6:$E$160,E128,$G$6:$G$160,"&lt;"&amp;G128)=0,E128,""))</f>
        <v/>
      </c>
      <c r="U128" s="0" t="str">
        <f aca="false">IF(OR(E128="",G128=""),"",IF(COUNTIFS($E$6:$E$160,E128,$G$6:$G$160,"&gt;"&amp;G128)=0,E128,""))</f>
        <v/>
      </c>
    </row>
    <row r="129" customFormat="false" ht="15" hidden="false" customHeight="false" outlineLevel="0" collapsed="false">
      <c r="G129" s="35"/>
      <c r="L129" s="35"/>
      <c r="Q129" s="0" t="str">
        <f aca="false">IF(A129="","",IF(AND(H129="Y",I129="Y"),"Ready","Not ready"))</f>
        <v/>
      </c>
      <c r="R129" s="0" t="str">
        <f aca="false">IF(J129&lt;&gt;"Signed Off","",IF(AND(M129="Y",N129="Y",O129="Y",P129="Y"),"Yes","No"))</f>
        <v/>
      </c>
      <c r="S129" s="0" t="str">
        <f aca="false">IF(A129="","",IF(J129="Blocked","Blocked",IF(AND(J129&lt;&gt;"Signed Off",G129&lt;AsOf),"Overdue",IF(AND(J129="Signed Off",N129&lt;&gt;"Y",AsOf-L129&gt;=3),"Chase old laptop",""))))</f>
        <v/>
      </c>
      <c r="T129" s="0" t="str">
        <f aca="false">IF(OR(E129="",G129=""),"",IF(COUNTIFS($E$6:$E$160,E129,$G$6:$G$160,"&lt;"&amp;G129)=0,E129,""))</f>
        <v/>
      </c>
      <c r="U129" s="0" t="str">
        <f aca="false">IF(OR(E129="",G129=""),"",IF(COUNTIFS($E$6:$E$160,E129,$G$6:$G$160,"&gt;"&amp;G129)=0,E129,""))</f>
        <v/>
      </c>
    </row>
    <row r="130" customFormat="false" ht="15" hidden="false" customHeight="false" outlineLevel="0" collapsed="false">
      <c r="G130" s="35"/>
      <c r="L130" s="35"/>
      <c r="Q130" s="0" t="str">
        <f aca="false">IF(A130="","",IF(AND(H130="Y",I130="Y"),"Ready","Not ready"))</f>
        <v/>
      </c>
      <c r="R130" s="0" t="str">
        <f aca="false">IF(J130&lt;&gt;"Signed Off","",IF(AND(M130="Y",N130="Y",O130="Y",P130="Y"),"Yes","No"))</f>
        <v/>
      </c>
      <c r="S130" s="0" t="str">
        <f aca="false">IF(A130="","",IF(J130="Blocked","Blocked",IF(AND(J130&lt;&gt;"Signed Off",G130&lt;AsOf),"Overdue",IF(AND(J130="Signed Off",N130&lt;&gt;"Y",AsOf-L130&gt;=3),"Chase old laptop",""))))</f>
        <v/>
      </c>
      <c r="T130" s="0" t="str">
        <f aca="false">IF(OR(E130="",G130=""),"",IF(COUNTIFS($E$6:$E$160,E130,$G$6:$G$160,"&lt;"&amp;G130)=0,E130,""))</f>
        <v/>
      </c>
      <c r="U130" s="0" t="str">
        <f aca="false">IF(OR(E130="",G130=""),"",IF(COUNTIFS($E$6:$E$160,E130,$G$6:$G$160,"&gt;"&amp;G130)=0,E130,""))</f>
        <v/>
      </c>
    </row>
    <row r="131" customFormat="false" ht="15" hidden="false" customHeight="false" outlineLevel="0" collapsed="false">
      <c r="G131" s="35"/>
      <c r="L131" s="35"/>
      <c r="Q131" s="0" t="str">
        <f aca="false">IF(A131="","",IF(AND(H131="Y",I131="Y"),"Ready","Not ready"))</f>
        <v/>
      </c>
      <c r="R131" s="0" t="str">
        <f aca="false">IF(J131&lt;&gt;"Signed Off","",IF(AND(M131="Y",N131="Y",O131="Y",P131="Y"),"Yes","No"))</f>
        <v/>
      </c>
      <c r="S131" s="0" t="str">
        <f aca="false">IF(A131="","",IF(J131="Blocked","Blocked",IF(AND(J131&lt;&gt;"Signed Off",G131&lt;AsOf),"Overdue",IF(AND(J131="Signed Off",N131&lt;&gt;"Y",AsOf-L131&gt;=3),"Chase old laptop",""))))</f>
        <v/>
      </c>
      <c r="T131" s="0" t="str">
        <f aca="false">IF(OR(E131="",G131=""),"",IF(COUNTIFS($E$6:$E$160,E131,$G$6:$G$160,"&lt;"&amp;G131)=0,E131,""))</f>
        <v/>
      </c>
      <c r="U131" s="0" t="str">
        <f aca="false">IF(OR(E131="",G131=""),"",IF(COUNTIFS($E$6:$E$160,E131,$G$6:$G$160,"&gt;"&amp;G131)=0,E131,""))</f>
        <v/>
      </c>
    </row>
    <row r="132" customFormat="false" ht="15" hidden="false" customHeight="false" outlineLevel="0" collapsed="false">
      <c r="G132" s="35"/>
      <c r="L132" s="35"/>
      <c r="Q132" s="0" t="str">
        <f aca="false">IF(A132="","",IF(AND(H132="Y",I132="Y"),"Ready","Not ready"))</f>
        <v/>
      </c>
      <c r="R132" s="0" t="str">
        <f aca="false">IF(J132&lt;&gt;"Signed Off","",IF(AND(M132="Y",N132="Y",O132="Y",P132="Y"),"Yes","No"))</f>
        <v/>
      </c>
      <c r="S132" s="0" t="str">
        <f aca="false">IF(A132="","",IF(J132="Blocked","Blocked",IF(AND(J132&lt;&gt;"Signed Off",G132&lt;AsOf),"Overdue",IF(AND(J132="Signed Off",N132&lt;&gt;"Y",AsOf-L132&gt;=3),"Chase old laptop",""))))</f>
        <v/>
      </c>
      <c r="T132" s="0" t="str">
        <f aca="false">IF(OR(E132="",G132=""),"",IF(COUNTIFS($E$6:$E$160,E132,$G$6:$G$160,"&lt;"&amp;G132)=0,E132,""))</f>
        <v/>
      </c>
      <c r="U132" s="0" t="str">
        <f aca="false">IF(OR(E132="",G132=""),"",IF(COUNTIFS($E$6:$E$160,E132,$G$6:$G$160,"&gt;"&amp;G132)=0,E132,""))</f>
        <v/>
      </c>
    </row>
    <row r="133" customFormat="false" ht="15" hidden="false" customHeight="false" outlineLevel="0" collapsed="false">
      <c r="G133" s="35"/>
      <c r="L133" s="35"/>
      <c r="Q133" s="0" t="str">
        <f aca="false">IF(A133="","",IF(AND(H133="Y",I133="Y"),"Ready","Not ready"))</f>
        <v/>
      </c>
      <c r="R133" s="0" t="str">
        <f aca="false">IF(J133&lt;&gt;"Signed Off","",IF(AND(M133="Y",N133="Y",O133="Y",P133="Y"),"Yes","No"))</f>
        <v/>
      </c>
      <c r="S133" s="0" t="str">
        <f aca="false">IF(A133="","",IF(J133="Blocked","Blocked",IF(AND(J133&lt;&gt;"Signed Off",G133&lt;AsOf),"Overdue",IF(AND(J133="Signed Off",N133&lt;&gt;"Y",AsOf-L133&gt;=3),"Chase old laptop",""))))</f>
        <v/>
      </c>
      <c r="T133" s="0" t="str">
        <f aca="false">IF(OR(E133="",G133=""),"",IF(COUNTIFS($E$6:$E$160,E133,$G$6:$G$160,"&lt;"&amp;G133)=0,E133,""))</f>
        <v/>
      </c>
      <c r="U133" s="0" t="str">
        <f aca="false">IF(OR(E133="",G133=""),"",IF(COUNTIFS($E$6:$E$160,E133,$G$6:$G$160,"&gt;"&amp;G133)=0,E133,""))</f>
        <v/>
      </c>
    </row>
    <row r="134" customFormat="false" ht="15" hidden="false" customHeight="false" outlineLevel="0" collapsed="false">
      <c r="G134" s="35"/>
      <c r="L134" s="35"/>
      <c r="Q134" s="0" t="str">
        <f aca="false">IF(A134="","",IF(AND(H134="Y",I134="Y"),"Ready","Not ready"))</f>
        <v/>
      </c>
      <c r="R134" s="0" t="str">
        <f aca="false">IF(J134&lt;&gt;"Signed Off","",IF(AND(M134="Y",N134="Y",O134="Y",P134="Y"),"Yes","No"))</f>
        <v/>
      </c>
      <c r="S134" s="0" t="str">
        <f aca="false">IF(A134="","",IF(J134="Blocked","Blocked",IF(AND(J134&lt;&gt;"Signed Off",G134&lt;AsOf),"Overdue",IF(AND(J134="Signed Off",N134&lt;&gt;"Y",AsOf-L134&gt;=3),"Chase old laptop",""))))</f>
        <v/>
      </c>
      <c r="T134" s="0" t="str">
        <f aca="false">IF(OR(E134="",G134=""),"",IF(COUNTIFS($E$6:$E$160,E134,$G$6:$G$160,"&lt;"&amp;G134)=0,E134,""))</f>
        <v/>
      </c>
      <c r="U134" s="0" t="str">
        <f aca="false">IF(OR(E134="",G134=""),"",IF(COUNTIFS($E$6:$E$160,E134,$G$6:$G$160,"&gt;"&amp;G134)=0,E134,""))</f>
        <v/>
      </c>
    </row>
    <row r="135" customFormat="false" ht="15" hidden="false" customHeight="false" outlineLevel="0" collapsed="false">
      <c r="G135" s="35"/>
      <c r="L135" s="35"/>
      <c r="Q135" s="0" t="str">
        <f aca="false">IF(A135="","",IF(AND(H135="Y",I135="Y"),"Ready","Not ready"))</f>
        <v/>
      </c>
      <c r="R135" s="0" t="str">
        <f aca="false">IF(J135&lt;&gt;"Signed Off","",IF(AND(M135="Y",N135="Y",O135="Y",P135="Y"),"Yes","No"))</f>
        <v/>
      </c>
      <c r="S135" s="0" t="str">
        <f aca="false">IF(A135="","",IF(J135="Blocked","Blocked",IF(AND(J135&lt;&gt;"Signed Off",G135&lt;AsOf),"Overdue",IF(AND(J135="Signed Off",N135&lt;&gt;"Y",AsOf-L135&gt;=3),"Chase old laptop",""))))</f>
        <v/>
      </c>
      <c r="T135" s="0" t="str">
        <f aca="false">IF(OR(E135="",G135=""),"",IF(COUNTIFS($E$6:$E$160,E135,$G$6:$G$160,"&lt;"&amp;G135)=0,E135,""))</f>
        <v/>
      </c>
      <c r="U135" s="0" t="str">
        <f aca="false">IF(OR(E135="",G135=""),"",IF(COUNTIFS($E$6:$E$160,E135,$G$6:$G$160,"&gt;"&amp;G135)=0,E135,""))</f>
        <v/>
      </c>
    </row>
    <row r="136" customFormat="false" ht="15" hidden="false" customHeight="false" outlineLevel="0" collapsed="false">
      <c r="G136" s="35"/>
      <c r="L136" s="35"/>
      <c r="Q136" s="0" t="str">
        <f aca="false">IF(A136="","",IF(AND(H136="Y",I136="Y"),"Ready","Not ready"))</f>
        <v/>
      </c>
      <c r="R136" s="0" t="str">
        <f aca="false">IF(J136&lt;&gt;"Signed Off","",IF(AND(M136="Y",N136="Y",O136="Y",P136="Y"),"Yes","No"))</f>
        <v/>
      </c>
      <c r="S136" s="0" t="str">
        <f aca="false">IF(A136="","",IF(J136="Blocked","Blocked",IF(AND(J136&lt;&gt;"Signed Off",G136&lt;AsOf),"Overdue",IF(AND(J136="Signed Off",N136&lt;&gt;"Y",AsOf-L136&gt;=3),"Chase old laptop",""))))</f>
        <v/>
      </c>
      <c r="T136" s="0" t="str">
        <f aca="false">IF(OR(E136="",G136=""),"",IF(COUNTIFS($E$6:$E$160,E136,$G$6:$G$160,"&lt;"&amp;G136)=0,E136,""))</f>
        <v/>
      </c>
      <c r="U136" s="0" t="str">
        <f aca="false">IF(OR(E136="",G136=""),"",IF(COUNTIFS($E$6:$E$160,E136,$G$6:$G$160,"&gt;"&amp;G136)=0,E136,""))</f>
        <v/>
      </c>
    </row>
    <row r="137" customFormat="false" ht="15" hidden="false" customHeight="false" outlineLevel="0" collapsed="false">
      <c r="G137" s="35"/>
      <c r="L137" s="35"/>
      <c r="Q137" s="0" t="str">
        <f aca="false">IF(A137="","",IF(AND(H137="Y",I137="Y"),"Ready","Not ready"))</f>
        <v/>
      </c>
      <c r="R137" s="0" t="str">
        <f aca="false">IF(J137&lt;&gt;"Signed Off","",IF(AND(M137="Y",N137="Y",O137="Y",P137="Y"),"Yes","No"))</f>
        <v/>
      </c>
      <c r="S137" s="0" t="str">
        <f aca="false">IF(A137="","",IF(J137="Blocked","Blocked",IF(AND(J137&lt;&gt;"Signed Off",G137&lt;AsOf),"Overdue",IF(AND(J137="Signed Off",N137&lt;&gt;"Y",AsOf-L137&gt;=3),"Chase old laptop",""))))</f>
        <v/>
      </c>
      <c r="T137" s="0" t="str">
        <f aca="false">IF(OR(E137="",G137=""),"",IF(COUNTIFS($E$6:$E$160,E137,$G$6:$G$160,"&lt;"&amp;G137)=0,E137,""))</f>
        <v/>
      </c>
      <c r="U137" s="0" t="str">
        <f aca="false">IF(OR(E137="",G137=""),"",IF(COUNTIFS($E$6:$E$160,E137,$G$6:$G$160,"&gt;"&amp;G137)=0,E137,""))</f>
        <v/>
      </c>
    </row>
    <row r="138" customFormat="false" ht="15" hidden="false" customHeight="false" outlineLevel="0" collapsed="false">
      <c r="G138" s="35"/>
      <c r="L138" s="35"/>
      <c r="Q138" s="0" t="str">
        <f aca="false">IF(A138="","",IF(AND(H138="Y",I138="Y"),"Ready","Not ready"))</f>
        <v/>
      </c>
      <c r="R138" s="0" t="str">
        <f aca="false">IF(J138&lt;&gt;"Signed Off","",IF(AND(M138="Y",N138="Y",O138="Y",P138="Y"),"Yes","No"))</f>
        <v/>
      </c>
      <c r="S138" s="0" t="str">
        <f aca="false">IF(A138="","",IF(J138="Blocked","Blocked",IF(AND(J138&lt;&gt;"Signed Off",G138&lt;AsOf),"Overdue",IF(AND(J138="Signed Off",N138&lt;&gt;"Y",AsOf-L138&gt;=3),"Chase old laptop",""))))</f>
        <v/>
      </c>
      <c r="T138" s="0" t="str">
        <f aca="false">IF(OR(E138="",G138=""),"",IF(COUNTIFS($E$6:$E$160,E138,$G$6:$G$160,"&lt;"&amp;G138)=0,E138,""))</f>
        <v/>
      </c>
      <c r="U138" s="0" t="str">
        <f aca="false">IF(OR(E138="",G138=""),"",IF(COUNTIFS($E$6:$E$160,E138,$G$6:$G$160,"&gt;"&amp;G138)=0,E138,""))</f>
        <v/>
      </c>
    </row>
    <row r="139" customFormat="false" ht="15" hidden="false" customHeight="false" outlineLevel="0" collapsed="false">
      <c r="G139" s="35"/>
      <c r="L139" s="35"/>
      <c r="Q139" s="0" t="str">
        <f aca="false">IF(A139="","",IF(AND(H139="Y",I139="Y"),"Ready","Not ready"))</f>
        <v/>
      </c>
      <c r="R139" s="0" t="str">
        <f aca="false">IF(J139&lt;&gt;"Signed Off","",IF(AND(M139="Y",N139="Y",O139="Y",P139="Y"),"Yes","No"))</f>
        <v/>
      </c>
      <c r="S139" s="0" t="str">
        <f aca="false">IF(A139="","",IF(J139="Blocked","Blocked",IF(AND(J139&lt;&gt;"Signed Off",G139&lt;AsOf),"Overdue",IF(AND(J139="Signed Off",N139&lt;&gt;"Y",AsOf-L139&gt;=3),"Chase old laptop",""))))</f>
        <v/>
      </c>
      <c r="T139" s="0" t="str">
        <f aca="false">IF(OR(E139="",G139=""),"",IF(COUNTIFS($E$6:$E$160,E139,$G$6:$G$160,"&lt;"&amp;G139)=0,E139,""))</f>
        <v/>
      </c>
      <c r="U139" s="0" t="str">
        <f aca="false">IF(OR(E139="",G139=""),"",IF(COUNTIFS($E$6:$E$160,E139,$G$6:$G$160,"&gt;"&amp;G139)=0,E139,""))</f>
        <v/>
      </c>
    </row>
    <row r="140" customFormat="false" ht="15" hidden="false" customHeight="false" outlineLevel="0" collapsed="false">
      <c r="G140" s="35"/>
      <c r="L140" s="35"/>
      <c r="Q140" s="0" t="str">
        <f aca="false">IF(A140="","",IF(AND(H140="Y",I140="Y"),"Ready","Not ready"))</f>
        <v/>
      </c>
      <c r="R140" s="0" t="str">
        <f aca="false">IF(J140&lt;&gt;"Signed Off","",IF(AND(M140="Y",N140="Y",O140="Y",P140="Y"),"Yes","No"))</f>
        <v/>
      </c>
      <c r="S140" s="0" t="str">
        <f aca="false">IF(A140="","",IF(J140="Blocked","Blocked",IF(AND(J140&lt;&gt;"Signed Off",G140&lt;AsOf),"Overdue",IF(AND(J140="Signed Off",N140&lt;&gt;"Y",AsOf-L140&gt;=3),"Chase old laptop",""))))</f>
        <v/>
      </c>
      <c r="T140" s="0" t="str">
        <f aca="false">IF(OR(E140="",G140=""),"",IF(COUNTIFS($E$6:$E$160,E140,$G$6:$G$160,"&lt;"&amp;G140)=0,E140,""))</f>
        <v/>
      </c>
      <c r="U140" s="0" t="str">
        <f aca="false">IF(OR(E140="",G140=""),"",IF(COUNTIFS($E$6:$E$160,E140,$G$6:$G$160,"&gt;"&amp;G140)=0,E140,""))</f>
        <v/>
      </c>
    </row>
    <row r="141" customFormat="false" ht="15" hidden="false" customHeight="false" outlineLevel="0" collapsed="false">
      <c r="G141" s="35"/>
      <c r="L141" s="35"/>
      <c r="Q141" s="0" t="str">
        <f aca="false">IF(A141="","",IF(AND(H141="Y",I141="Y"),"Ready","Not ready"))</f>
        <v/>
      </c>
      <c r="R141" s="0" t="str">
        <f aca="false">IF(J141&lt;&gt;"Signed Off","",IF(AND(M141="Y",N141="Y",O141="Y",P141="Y"),"Yes","No"))</f>
        <v/>
      </c>
      <c r="S141" s="0" t="str">
        <f aca="false">IF(A141="","",IF(J141="Blocked","Blocked",IF(AND(J141&lt;&gt;"Signed Off",G141&lt;AsOf),"Overdue",IF(AND(J141="Signed Off",N141&lt;&gt;"Y",AsOf-L141&gt;=3),"Chase old laptop",""))))</f>
        <v/>
      </c>
      <c r="T141" s="0" t="str">
        <f aca="false">IF(OR(E141="",G141=""),"",IF(COUNTIFS($E$6:$E$160,E141,$G$6:$G$160,"&lt;"&amp;G141)=0,E141,""))</f>
        <v/>
      </c>
      <c r="U141" s="0" t="str">
        <f aca="false">IF(OR(E141="",G141=""),"",IF(COUNTIFS($E$6:$E$160,E141,$G$6:$G$160,"&gt;"&amp;G141)=0,E141,""))</f>
        <v/>
      </c>
    </row>
    <row r="142" customFormat="false" ht="15" hidden="false" customHeight="false" outlineLevel="0" collapsed="false">
      <c r="G142" s="35"/>
      <c r="L142" s="35"/>
      <c r="Q142" s="0" t="str">
        <f aca="false">IF(A142="","",IF(AND(H142="Y",I142="Y"),"Ready","Not ready"))</f>
        <v/>
      </c>
      <c r="R142" s="0" t="str">
        <f aca="false">IF(J142&lt;&gt;"Signed Off","",IF(AND(M142="Y",N142="Y",O142="Y",P142="Y"),"Yes","No"))</f>
        <v/>
      </c>
      <c r="S142" s="0" t="str">
        <f aca="false">IF(A142="","",IF(J142="Blocked","Blocked",IF(AND(J142&lt;&gt;"Signed Off",G142&lt;AsOf),"Overdue",IF(AND(J142="Signed Off",N142&lt;&gt;"Y",AsOf-L142&gt;=3),"Chase old laptop",""))))</f>
        <v/>
      </c>
      <c r="T142" s="0" t="str">
        <f aca="false">IF(OR(E142="",G142=""),"",IF(COUNTIFS($E$6:$E$160,E142,$G$6:$G$160,"&lt;"&amp;G142)=0,E142,""))</f>
        <v/>
      </c>
      <c r="U142" s="0" t="str">
        <f aca="false">IF(OR(E142="",G142=""),"",IF(COUNTIFS($E$6:$E$160,E142,$G$6:$G$160,"&gt;"&amp;G142)=0,E142,""))</f>
        <v/>
      </c>
    </row>
    <row r="143" customFormat="false" ht="15" hidden="false" customHeight="false" outlineLevel="0" collapsed="false">
      <c r="G143" s="35"/>
      <c r="L143" s="35"/>
      <c r="Q143" s="0" t="str">
        <f aca="false">IF(A143="","",IF(AND(H143="Y",I143="Y"),"Ready","Not ready"))</f>
        <v/>
      </c>
      <c r="R143" s="0" t="str">
        <f aca="false">IF(J143&lt;&gt;"Signed Off","",IF(AND(M143="Y",N143="Y",O143="Y",P143="Y"),"Yes","No"))</f>
        <v/>
      </c>
      <c r="S143" s="0" t="str">
        <f aca="false">IF(A143="","",IF(J143="Blocked","Blocked",IF(AND(J143&lt;&gt;"Signed Off",G143&lt;AsOf),"Overdue",IF(AND(J143="Signed Off",N143&lt;&gt;"Y",AsOf-L143&gt;=3),"Chase old laptop",""))))</f>
        <v/>
      </c>
      <c r="T143" s="0" t="str">
        <f aca="false">IF(OR(E143="",G143=""),"",IF(COUNTIFS($E$6:$E$160,E143,$G$6:$G$160,"&lt;"&amp;G143)=0,E143,""))</f>
        <v/>
      </c>
      <c r="U143" s="0" t="str">
        <f aca="false">IF(OR(E143="",G143=""),"",IF(COUNTIFS($E$6:$E$160,E143,$G$6:$G$160,"&gt;"&amp;G143)=0,E143,""))</f>
        <v/>
      </c>
    </row>
    <row r="144" customFormat="false" ht="15" hidden="false" customHeight="false" outlineLevel="0" collapsed="false">
      <c r="G144" s="35"/>
      <c r="L144" s="35"/>
      <c r="Q144" s="0" t="str">
        <f aca="false">IF(A144="","",IF(AND(H144="Y",I144="Y"),"Ready","Not ready"))</f>
        <v/>
      </c>
      <c r="R144" s="0" t="str">
        <f aca="false">IF(J144&lt;&gt;"Signed Off","",IF(AND(M144="Y",N144="Y",O144="Y",P144="Y"),"Yes","No"))</f>
        <v/>
      </c>
      <c r="S144" s="0" t="str">
        <f aca="false">IF(A144="","",IF(J144="Blocked","Blocked",IF(AND(J144&lt;&gt;"Signed Off",G144&lt;AsOf),"Overdue",IF(AND(J144="Signed Off",N144&lt;&gt;"Y",AsOf-L144&gt;=3),"Chase old laptop",""))))</f>
        <v/>
      </c>
      <c r="T144" s="0" t="str">
        <f aca="false">IF(OR(E144="",G144=""),"",IF(COUNTIFS($E$6:$E$160,E144,$G$6:$G$160,"&lt;"&amp;G144)=0,E144,""))</f>
        <v/>
      </c>
      <c r="U144" s="0" t="str">
        <f aca="false">IF(OR(E144="",G144=""),"",IF(COUNTIFS($E$6:$E$160,E144,$G$6:$G$160,"&gt;"&amp;G144)=0,E144,""))</f>
        <v/>
      </c>
    </row>
    <row r="145" customFormat="false" ht="15" hidden="false" customHeight="false" outlineLevel="0" collapsed="false">
      <c r="G145" s="35"/>
      <c r="L145" s="35"/>
      <c r="Q145" s="0" t="str">
        <f aca="false">IF(A145="","",IF(AND(H145="Y",I145="Y"),"Ready","Not ready"))</f>
        <v/>
      </c>
      <c r="R145" s="0" t="str">
        <f aca="false">IF(J145&lt;&gt;"Signed Off","",IF(AND(M145="Y",N145="Y",O145="Y",P145="Y"),"Yes","No"))</f>
        <v/>
      </c>
      <c r="S145" s="0" t="str">
        <f aca="false">IF(A145="","",IF(J145="Blocked","Blocked",IF(AND(J145&lt;&gt;"Signed Off",G145&lt;AsOf),"Overdue",IF(AND(J145="Signed Off",N145&lt;&gt;"Y",AsOf-L145&gt;=3),"Chase old laptop",""))))</f>
        <v/>
      </c>
      <c r="T145" s="0" t="str">
        <f aca="false">IF(OR(E145="",G145=""),"",IF(COUNTIFS($E$6:$E$160,E145,$G$6:$G$160,"&lt;"&amp;G145)=0,E145,""))</f>
        <v/>
      </c>
      <c r="U145" s="0" t="str">
        <f aca="false">IF(OR(E145="",G145=""),"",IF(COUNTIFS($E$6:$E$160,E145,$G$6:$G$160,"&gt;"&amp;G145)=0,E145,""))</f>
        <v/>
      </c>
    </row>
    <row r="146" customFormat="false" ht="15" hidden="false" customHeight="false" outlineLevel="0" collapsed="false">
      <c r="G146" s="35"/>
      <c r="L146" s="35"/>
      <c r="Q146" s="0" t="str">
        <f aca="false">IF(A146="","",IF(AND(H146="Y",I146="Y"),"Ready","Not ready"))</f>
        <v/>
      </c>
      <c r="R146" s="0" t="str">
        <f aca="false">IF(J146&lt;&gt;"Signed Off","",IF(AND(M146="Y",N146="Y",O146="Y",P146="Y"),"Yes","No"))</f>
        <v/>
      </c>
      <c r="S146" s="0" t="str">
        <f aca="false">IF(A146="","",IF(J146="Blocked","Blocked",IF(AND(J146&lt;&gt;"Signed Off",G146&lt;AsOf),"Overdue",IF(AND(J146="Signed Off",N146&lt;&gt;"Y",AsOf-L146&gt;=3),"Chase old laptop",""))))</f>
        <v/>
      </c>
      <c r="T146" s="0" t="str">
        <f aca="false">IF(OR(E146="",G146=""),"",IF(COUNTIFS($E$6:$E$160,E146,$G$6:$G$160,"&lt;"&amp;G146)=0,E146,""))</f>
        <v/>
      </c>
      <c r="U146" s="0" t="str">
        <f aca="false">IF(OR(E146="",G146=""),"",IF(COUNTIFS($E$6:$E$160,E146,$G$6:$G$160,"&gt;"&amp;G146)=0,E146,""))</f>
        <v/>
      </c>
    </row>
    <row r="147" customFormat="false" ht="15" hidden="false" customHeight="false" outlineLevel="0" collapsed="false">
      <c r="G147" s="35"/>
      <c r="L147" s="35"/>
      <c r="Q147" s="0" t="str">
        <f aca="false">IF(A147="","",IF(AND(H147="Y",I147="Y"),"Ready","Not ready"))</f>
        <v/>
      </c>
      <c r="R147" s="0" t="str">
        <f aca="false">IF(J147&lt;&gt;"Signed Off","",IF(AND(M147="Y",N147="Y",O147="Y",P147="Y"),"Yes","No"))</f>
        <v/>
      </c>
      <c r="S147" s="0" t="str">
        <f aca="false">IF(A147="","",IF(J147="Blocked","Blocked",IF(AND(J147&lt;&gt;"Signed Off",G147&lt;AsOf),"Overdue",IF(AND(J147="Signed Off",N147&lt;&gt;"Y",AsOf-L147&gt;=3),"Chase old laptop",""))))</f>
        <v/>
      </c>
      <c r="T147" s="0" t="str">
        <f aca="false">IF(OR(E147="",G147=""),"",IF(COUNTIFS($E$6:$E$160,E147,$G$6:$G$160,"&lt;"&amp;G147)=0,E147,""))</f>
        <v/>
      </c>
      <c r="U147" s="0" t="str">
        <f aca="false">IF(OR(E147="",G147=""),"",IF(COUNTIFS($E$6:$E$160,E147,$G$6:$G$160,"&gt;"&amp;G147)=0,E147,""))</f>
        <v/>
      </c>
    </row>
    <row r="148" customFormat="false" ht="15" hidden="false" customHeight="false" outlineLevel="0" collapsed="false">
      <c r="G148" s="35"/>
      <c r="L148" s="35"/>
      <c r="Q148" s="0" t="str">
        <f aca="false">IF(A148="","",IF(AND(H148="Y",I148="Y"),"Ready","Not ready"))</f>
        <v/>
      </c>
      <c r="R148" s="0" t="str">
        <f aca="false">IF(J148&lt;&gt;"Signed Off","",IF(AND(M148="Y",N148="Y",O148="Y",P148="Y"),"Yes","No"))</f>
        <v/>
      </c>
      <c r="S148" s="0" t="str">
        <f aca="false">IF(A148="","",IF(J148="Blocked","Blocked",IF(AND(J148&lt;&gt;"Signed Off",G148&lt;AsOf),"Overdue",IF(AND(J148="Signed Off",N148&lt;&gt;"Y",AsOf-L148&gt;=3),"Chase old laptop",""))))</f>
        <v/>
      </c>
      <c r="T148" s="0" t="str">
        <f aca="false">IF(OR(E148="",G148=""),"",IF(COUNTIFS($E$6:$E$160,E148,$G$6:$G$160,"&lt;"&amp;G148)=0,E148,""))</f>
        <v/>
      </c>
      <c r="U148" s="0" t="str">
        <f aca="false">IF(OR(E148="",G148=""),"",IF(COUNTIFS($E$6:$E$160,E148,$G$6:$G$160,"&gt;"&amp;G148)=0,E148,""))</f>
        <v/>
      </c>
    </row>
    <row r="149" customFormat="false" ht="15" hidden="false" customHeight="false" outlineLevel="0" collapsed="false">
      <c r="G149" s="35"/>
      <c r="L149" s="35"/>
      <c r="Q149" s="0" t="str">
        <f aca="false">IF(A149="","",IF(AND(H149="Y",I149="Y"),"Ready","Not ready"))</f>
        <v/>
      </c>
      <c r="R149" s="0" t="str">
        <f aca="false">IF(J149&lt;&gt;"Signed Off","",IF(AND(M149="Y",N149="Y",O149="Y",P149="Y"),"Yes","No"))</f>
        <v/>
      </c>
      <c r="S149" s="0" t="str">
        <f aca="false">IF(A149="","",IF(J149="Blocked","Blocked",IF(AND(J149&lt;&gt;"Signed Off",G149&lt;AsOf),"Overdue",IF(AND(J149="Signed Off",N149&lt;&gt;"Y",AsOf-L149&gt;=3),"Chase old laptop",""))))</f>
        <v/>
      </c>
      <c r="T149" s="0" t="str">
        <f aca="false">IF(OR(E149="",G149=""),"",IF(COUNTIFS($E$6:$E$160,E149,$G$6:$G$160,"&lt;"&amp;G149)=0,E149,""))</f>
        <v/>
      </c>
      <c r="U149" s="0" t="str">
        <f aca="false">IF(OR(E149="",G149=""),"",IF(COUNTIFS($E$6:$E$160,E149,$G$6:$G$160,"&gt;"&amp;G149)=0,E149,""))</f>
        <v/>
      </c>
    </row>
    <row r="150" customFormat="false" ht="15" hidden="false" customHeight="false" outlineLevel="0" collapsed="false">
      <c r="G150" s="35"/>
      <c r="L150" s="35"/>
      <c r="Q150" s="0" t="str">
        <f aca="false">IF(A150="","",IF(AND(H150="Y",I150="Y"),"Ready","Not ready"))</f>
        <v/>
      </c>
      <c r="R150" s="0" t="str">
        <f aca="false">IF(J150&lt;&gt;"Signed Off","",IF(AND(M150="Y",N150="Y",O150="Y",P150="Y"),"Yes","No"))</f>
        <v/>
      </c>
      <c r="S150" s="0" t="str">
        <f aca="false">IF(A150="","",IF(J150="Blocked","Blocked",IF(AND(J150&lt;&gt;"Signed Off",G150&lt;AsOf),"Overdue",IF(AND(J150="Signed Off",N150&lt;&gt;"Y",AsOf-L150&gt;=3),"Chase old laptop",""))))</f>
        <v/>
      </c>
      <c r="T150" s="0" t="str">
        <f aca="false">IF(OR(E150="",G150=""),"",IF(COUNTIFS($E$6:$E$160,E150,$G$6:$G$160,"&lt;"&amp;G150)=0,E150,""))</f>
        <v/>
      </c>
      <c r="U150" s="0" t="str">
        <f aca="false">IF(OR(E150="",G150=""),"",IF(COUNTIFS($E$6:$E$160,E150,$G$6:$G$160,"&gt;"&amp;G150)=0,E150,""))</f>
        <v/>
      </c>
    </row>
    <row r="151" customFormat="false" ht="15" hidden="false" customHeight="false" outlineLevel="0" collapsed="false">
      <c r="G151" s="35"/>
      <c r="L151" s="35"/>
      <c r="Q151" s="0" t="str">
        <f aca="false">IF(A151="","",IF(AND(H151="Y",I151="Y"),"Ready","Not ready"))</f>
        <v/>
      </c>
      <c r="R151" s="0" t="str">
        <f aca="false">IF(J151&lt;&gt;"Signed Off","",IF(AND(M151="Y",N151="Y",O151="Y",P151="Y"),"Yes","No"))</f>
        <v/>
      </c>
      <c r="S151" s="0" t="str">
        <f aca="false">IF(A151="","",IF(J151="Blocked","Blocked",IF(AND(J151&lt;&gt;"Signed Off",G151&lt;AsOf),"Overdue",IF(AND(J151="Signed Off",N151&lt;&gt;"Y",AsOf-L151&gt;=3),"Chase old laptop",""))))</f>
        <v/>
      </c>
      <c r="T151" s="0" t="str">
        <f aca="false">IF(OR(E151="",G151=""),"",IF(COUNTIFS($E$6:$E$160,E151,$G$6:$G$160,"&lt;"&amp;G151)=0,E151,""))</f>
        <v/>
      </c>
      <c r="U151" s="0" t="str">
        <f aca="false">IF(OR(E151="",G151=""),"",IF(COUNTIFS($E$6:$E$160,E151,$G$6:$G$160,"&gt;"&amp;G151)=0,E151,""))</f>
        <v/>
      </c>
    </row>
    <row r="152" customFormat="false" ht="15" hidden="false" customHeight="false" outlineLevel="0" collapsed="false">
      <c r="G152" s="35"/>
      <c r="L152" s="35"/>
      <c r="Q152" s="0" t="str">
        <f aca="false">IF(A152="","",IF(AND(H152="Y",I152="Y"),"Ready","Not ready"))</f>
        <v/>
      </c>
      <c r="R152" s="0" t="str">
        <f aca="false">IF(J152&lt;&gt;"Signed Off","",IF(AND(M152="Y",N152="Y",O152="Y",P152="Y"),"Yes","No"))</f>
        <v/>
      </c>
      <c r="S152" s="0" t="str">
        <f aca="false">IF(A152="","",IF(J152="Blocked","Blocked",IF(AND(J152&lt;&gt;"Signed Off",G152&lt;AsOf),"Overdue",IF(AND(J152="Signed Off",N152&lt;&gt;"Y",AsOf-L152&gt;=3),"Chase old laptop",""))))</f>
        <v/>
      </c>
      <c r="T152" s="0" t="str">
        <f aca="false">IF(OR(E152="",G152=""),"",IF(COUNTIFS($E$6:$E$160,E152,$G$6:$G$160,"&lt;"&amp;G152)=0,E152,""))</f>
        <v/>
      </c>
      <c r="U152" s="0" t="str">
        <f aca="false">IF(OR(E152="",G152=""),"",IF(COUNTIFS($E$6:$E$160,E152,$G$6:$G$160,"&gt;"&amp;G152)=0,E152,""))</f>
        <v/>
      </c>
    </row>
    <row r="153" customFormat="false" ht="15" hidden="false" customHeight="false" outlineLevel="0" collapsed="false">
      <c r="G153" s="35"/>
      <c r="L153" s="35"/>
      <c r="Q153" s="0" t="str">
        <f aca="false">IF(A153="","",IF(AND(H153="Y",I153="Y"),"Ready","Not ready"))</f>
        <v/>
      </c>
      <c r="R153" s="0" t="str">
        <f aca="false">IF(J153&lt;&gt;"Signed Off","",IF(AND(M153="Y",N153="Y",O153="Y",P153="Y"),"Yes","No"))</f>
        <v/>
      </c>
      <c r="S153" s="0" t="str">
        <f aca="false">IF(A153="","",IF(J153="Blocked","Blocked",IF(AND(J153&lt;&gt;"Signed Off",G153&lt;AsOf),"Overdue",IF(AND(J153="Signed Off",N153&lt;&gt;"Y",AsOf-L153&gt;=3),"Chase old laptop",""))))</f>
        <v/>
      </c>
      <c r="T153" s="0" t="str">
        <f aca="false">IF(OR(E153="",G153=""),"",IF(COUNTIFS($E$6:$E$160,E153,$G$6:$G$160,"&lt;"&amp;G153)=0,E153,""))</f>
        <v/>
      </c>
      <c r="U153" s="0" t="str">
        <f aca="false">IF(OR(E153="",G153=""),"",IF(COUNTIFS($E$6:$E$160,E153,$G$6:$G$160,"&gt;"&amp;G153)=0,E153,""))</f>
        <v/>
      </c>
    </row>
    <row r="154" customFormat="false" ht="15" hidden="false" customHeight="false" outlineLevel="0" collapsed="false">
      <c r="G154" s="35"/>
      <c r="L154" s="35"/>
      <c r="Q154" s="0" t="str">
        <f aca="false">IF(A154="","",IF(AND(H154="Y",I154="Y"),"Ready","Not ready"))</f>
        <v/>
      </c>
      <c r="R154" s="0" t="str">
        <f aca="false">IF(J154&lt;&gt;"Signed Off","",IF(AND(M154="Y",N154="Y",O154="Y",P154="Y"),"Yes","No"))</f>
        <v/>
      </c>
      <c r="S154" s="0" t="str">
        <f aca="false">IF(A154="","",IF(J154="Blocked","Blocked",IF(AND(J154&lt;&gt;"Signed Off",G154&lt;AsOf),"Overdue",IF(AND(J154="Signed Off",N154&lt;&gt;"Y",AsOf-L154&gt;=3),"Chase old laptop",""))))</f>
        <v/>
      </c>
      <c r="T154" s="0" t="str">
        <f aca="false">IF(OR(E154="",G154=""),"",IF(COUNTIFS($E$6:$E$160,E154,$G$6:$G$160,"&lt;"&amp;G154)=0,E154,""))</f>
        <v/>
      </c>
      <c r="U154" s="0" t="str">
        <f aca="false">IF(OR(E154="",G154=""),"",IF(COUNTIFS($E$6:$E$160,E154,$G$6:$G$160,"&gt;"&amp;G154)=0,E154,""))</f>
        <v/>
      </c>
    </row>
    <row r="155" customFormat="false" ht="15" hidden="false" customHeight="false" outlineLevel="0" collapsed="false">
      <c r="G155" s="35"/>
      <c r="L155" s="35"/>
      <c r="Q155" s="0" t="str">
        <f aca="false">IF(A155="","",IF(AND(H155="Y",I155="Y"),"Ready","Not ready"))</f>
        <v/>
      </c>
      <c r="R155" s="0" t="str">
        <f aca="false">IF(J155&lt;&gt;"Signed Off","",IF(AND(M155="Y",N155="Y",O155="Y",P155="Y"),"Yes","No"))</f>
        <v/>
      </c>
      <c r="S155" s="0" t="str">
        <f aca="false">IF(A155="","",IF(J155="Blocked","Blocked",IF(AND(J155&lt;&gt;"Signed Off",G155&lt;AsOf),"Overdue",IF(AND(J155="Signed Off",N155&lt;&gt;"Y",AsOf-L155&gt;=3),"Chase old laptop",""))))</f>
        <v/>
      </c>
      <c r="T155" s="0" t="str">
        <f aca="false">IF(OR(E155="",G155=""),"",IF(COUNTIFS($E$6:$E$160,E155,$G$6:$G$160,"&lt;"&amp;G155)=0,E155,""))</f>
        <v/>
      </c>
      <c r="U155" s="0" t="str">
        <f aca="false">IF(OR(E155="",G155=""),"",IF(COUNTIFS($E$6:$E$160,E155,$G$6:$G$160,"&gt;"&amp;G155)=0,E155,""))</f>
        <v/>
      </c>
    </row>
    <row r="156" customFormat="false" ht="15" hidden="false" customHeight="false" outlineLevel="0" collapsed="false">
      <c r="G156" s="35"/>
      <c r="L156" s="35"/>
      <c r="Q156" s="0" t="str">
        <f aca="false">IF(A156="","",IF(AND(H156="Y",I156="Y"),"Ready","Not ready"))</f>
        <v/>
      </c>
      <c r="R156" s="0" t="str">
        <f aca="false">IF(J156&lt;&gt;"Signed Off","",IF(AND(M156="Y",N156="Y",O156="Y",P156="Y"),"Yes","No"))</f>
        <v/>
      </c>
      <c r="S156" s="0" t="str">
        <f aca="false">IF(A156="","",IF(J156="Blocked","Blocked",IF(AND(J156&lt;&gt;"Signed Off",G156&lt;AsOf),"Overdue",IF(AND(J156="Signed Off",N156&lt;&gt;"Y",AsOf-L156&gt;=3),"Chase old laptop",""))))</f>
        <v/>
      </c>
      <c r="T156" s="0" t="str">
        <f aca="false">IF(OR(E156="",G156=""),"",IF(COUNTIFS($E$6:$E$160,E156,$G$6:$G$160,"&lt;"&amp;G156)=0,E156,""))</f>
        <v/>
      </c>
      <c r="U156" s="0" t="str">
        <f aca="false">IF(OR(E156="",G156=""),"",IF(COUNTIFS($E$6:$E$160,E156,$G$6:$G$160,"&gt;"&amp;G156)=0,E156,""))</f>
        <v/>
      </c>
    </row>
    <row r="157" customFormat="false" ht="15" hidden="false" customHeight="false" outlineLevel="0" collapsed="false">
      <c r="G157" s="35"/>
      <c r="L157" s="35"/>
      <c r="Q157" s="0" t="str">
        <f aca="false">IF(A157="","",IF(AND(H157="Y",I157="Y"),"Ready","Not ready"))</f>
        <v/>
      </c>
      <c r="R157" s="0" t="str">
        <f aca="false">IF(J157&lt;&gt;"Signed Off","",IF(AND(M157="Y",N157="Y",O157="Y",P157="Y"),"Yes","No"))</f>
        <v/>
      </c>
      <c r="S157" s="0" t="str">
        <f aca="false">IF(A157="","",IF(J157="Blocked","Blocked",IF(AND(J157&lt;&gt;"Signed Off",G157&lt;AsOf),"Overdue",IF(AND(J157="Signed Off",N157&lt;&gt;"Y",AsOf-L157&gt;=3),"Chase old laptop",""))))</f>
        <v/>
      </c>
      <c r="T157" s="0" t="str">
        <f aca="false">IF(OR(E157="",G157=""),"",IF(COUNTIFS($E$6:$E$160,E157,$G$6:$G$160,"&lt;"&amp;G157)=0,E157,""))</f>
        <v/>
      </c>
      <c r="U157" s="0" t="str">
        <f aca="false">IF(OR(E157="",G157=""),"",IF(COUNTIFS($E$6:$E$160,E157,$G$6:$G$160,"&gt;"&amp;G157)=0,E157,""))</f>
        <v/>
      </c>
    </row>
    <row r="158" customFormat="false" ht="15" hidden="false" customHeight="false" outlineLevel="0" collapsed="false">
      <c r="G158" s="35"/>
      <c r="L158" s="35"/>
      <c r="Q158" s="0" t="str">
        <f aca="false">IF(A158="","",IF(AND(H158="Y",I158="Y"),"Ready","Not ready"))</f>
        <v/>
      </c>
      <c r="R158" s="0" t="str">
        <f aca="false">IF(J158&lt;&gt;"Signed Off","",IF(AND(M158="Y",N158="Y",O158="Y",P158="Y"),"Yes","No"))</f>
        <v/>
      </c>
      <c r="S158" s="0" t="str">
        <f aca="false">IF(A158="","",IF(J158="Blocked","Blocked",IF(AND(J158&lt;&gt;"Signed Off",G158&lt;AsOf),"Overdue",IF(AND(J158="Signed Off",N158&lt;&gt;"Y",AsOf-L158&gt;=3),"Chase old laptop",""))))</f>
        <v/>
      </c>
      <c r="T158" s="0" t="str">
        <f aca="false">IF(OR(E158="",G158=""),"",IF(COUNTIFS($E$6:$E$160,E158,$G$6:$G$160,"&lt;"&amp;G158)=0,E158,""))</f>
        <v/>
      </c>
      <c r="U158" s="0" t="str">
        <f aca="false">IF(OR(E158="",G158=""),"",IF(COUNTIFS($E$6:$E$160,E158,$G$6:$G$160,"&gt;"&amp;G158)=0,E158,""))</f>
        <v/>
      </c>
    </row>
    <row r="159" customFormat="false" ht="15" hidden="false" customHeight="false" outlineLevel="0" collapsed="false">
      <c r="G159" s="35"/>
      <c r="L159" s="35"/>
      <c r="Q159" s="0" t="str">
        <f aca="false">IF(A159="","",IF(AND(H159="Y",I159="Y"),"Ready","Not ready"))</f>
        <v/>
      </c>
      <c r="R159" s="0" t="str">
        <f aca="false">IF(J159&lt;&gt;"Signed Off","",IF(AND(M159="Y",N159="Y",O159="Y",P159="Y"),"Yes","No"))</f>
        <v/>
      </c>
      <c r="S159" s="0" t="str">
        <f aca="false">IF(A159="","",IF(J159="Blocked","Blocked",IF(AND(J159&lt;&gt;"Signed Off",G159&lt;AsOf),"Overdue",IF(AND(J159="Signed Off",N159&lt;&gt;"Y",AsOf-L159&gt;=3),"Chase old laptop",""))))</f>
        <v/>
      </c>
      <c r="T159" s="0" t="str">
        <f aca="false">IF(OR(E159="",G159=""),"",IF(COUNTIFS($E$6:$E$160,E159,$G$6:$G$160,"&lt;"&amp;G159)=0,E159,""))</f>
        <v/>
      </c>
      <c r="U159" s="0" t="str">
        <f aca="false">IF(OR(E159="",G159=""),"",IF(COUNTIFS($E$6:$E$160,E159,$G$6:$G$160,"&gt;"&amp;G159)=0,E159,""))</f>
        <v/>
      </c>
    </row>
    <row r="160" customFormat="false" ht="15" hidden="false" customHeight="false" outlineLevel="0" collapsed="false">
      <c r="G160" s="35"/>
      <c r="L160" s="35"/>
      <c r="Q160" s="0" t="str">
        <f aca="false">IF(A160="","",IF(AND(H160="Y",I160="Y"),"Ready","Not ready"))</f>
        <v/>
      </c>
      <c r="R160" s="0" t="str">
        <f aca="false">IF(J160&lt;&gt;"Signed Off","",IF(AND(M160="Y",N160="Y",O160="Y",P160="Y"),"Yes","No"))</f>
        <v/>
      </c>
      <c r="S160" s="0" t="str">
        <f aca="false">IF(A160="","",IF(J160="Blocked","Blocked",IF(AND(J160&lt;&gt;"Signed Off",G160&lt;AsOf),"Overdue",IF(AND(J160="Signed Off",N160&lt;&gt;"Y",AsOf-L160&gt;=3),"Chase old laptop",""))))</f>
        <v/>
      </c>
      <c r="T160" s="0" t="str">
        <f aca="false">IF(OR(E160="",G160=""),"",IF(COUNTIFS($E$6:$E$160,E160,$G$6:$G$160,"&lt;"&amp;G160)=0,E160,""))</f>
        <v/>
      </c>
      <c r="U160" s="0" t="str">
        <f aca="false">IF(OR(E160="",G160=""),"",IF(COUNTIFS($E$6:$E$160,E160,$G$6:$G$160,"&gt;"&amp;G160)=0,E160,""))</f>
        <v/>
      </c>
    </row>
  </sheetData>
  <conditionalFormatting sqref="J6:J160">
    <cfRule type="cellIs" priority="2" operator="equal" aboveAverage="0" equalAverage="0" bottom="0" percent="0" rank="0" text="" dxfId="3">
      <formula>"Complete"</formula>
    </cfRule>
    <cfRule type="cellIs" priority="3" operator="equal" aboveAverage="0" equalAverage="0" bottom="0" percent="0" rank="0" text="" dxfId="3">
      <formula>"Done"</formula>
    </cfRule>
    <cfRule type="cellIs" priority="4" operator="equal" aboveAverage="0" equalAverage="0" bottom="0" percent="0" rank="0" text="" dxfId="3">
      <formula>"Closed"</formula>
    </cfRule>
    <cfRule type="cellIs" priority="5" operator="equal" aboveAverage="0" equalAverage="0" bottom="0" percent="0" rank="0" text="" dxfId="3">
      <formula>"Answered"</formula>
    </cfRule>
    <cfRule type="cellIs" priority="6" operator="equal" aboveAverage="0" equalAverage="0" bottom="0" percent="0" rank="0" text="" dxfId="4">
      <formula>"Approved"</formula>
    </cfRule>
    <cfRule type="cellIs" priority="7" operator="equal" aboveAverage="0" equalAverage="0" bottom="0" percent="0" rank="0" text="" dxfId="4">
      <formula>"On Track"</formula>
    </cfRule>
    <cfRule type="cellIs" priority="8" operator="equal" aboveAverage="0" equalAverage="0" bottom="0" percent="0" rank="0" text="" dxfId="4">
      <formula>"Green"</formula>
    </cfRule>
    <cfRule type="cellIs" priority="9" operator="equal" aboveAverage="0" equalAverage="0" bottom="0" percent="0" rank="0" text="" dxfId="4">
      <formula>"GO"</formula>
    </cfRule>
    <cfRule type="cellIs" priority="10" operator="equal" aboveAverage="0" equalAverage="0" bottom="0" percent="0" rank="0" text="" dxfId="4">
      <formula>"Low"</formula>
    </cfRule>
    <cfRule type="cellIs" priority="11" operator="equal" aboveAverage="0" equalAverage="0" bottom="0" percent="0" rank="0" text="" dxfId="5">
      <formula>"At Risk"</formula>
    </cfRule>
    <cfRule type="cellIs" priority="12" operator="equal" aboveAverage="0" equalAverage="0" bottom="0" percent="0" rank="0" text="" dxfId="5">
      <formula>"Amber"</formula>
    </cfRule>
    <cfRule type="cellIs" priority="13" operator="equal" aboveAverage="0" equalAverage="0" bottom="0" percent="0" rank="0" text="" dxfId="5">
      <formula>"Medium"</formula>
    </cfRule>
    <cfRule type="cellIs" priority="14" operator="equal" aboveAverage="0" equalAverage="0" bottom="0" percent="0" rank="0" text="" dxfId="5">
      <formula>"Pending"</formula>
    </cfRule>
    <cfRule type="cellIs" priority="15" operator="equal" aboveAverage="0" equalAverage="0" bottom="0" percent="0" rank="0" text="" dxfId="5">
      <formula>"Open"</formula>
    </cfRule>
    <cfRule type="cellIs" priority="16" operator="equal" aboveAverage="0" equalAverage="0" bottom="0" percent="0" rank="0" text="" dxfId="6">
      <formula>"Late"</formula>
    </cfRule>
    <cfRule type="cellIs" priority="17" operator="equal" aboveAverage="0" equalAverage="0" bottom="0" percent="0" rank="0" text="" dxfId="6">
      <formula>"Red"</formula>
    </cfRule>
    <cfRule type="cellIs" priority="18" operator="equal" aboveAverage="0" equalAverage="0" bottom="0" percent="0" rank="0" text="" dxfId="6">
      <formula>"High"</formula>
    </cfRule>
    <cfRule type="cellIs" priority="19" operator="equal" aboveAverage="0" equalAverage="0" bottom="0" percent="0" rank="0" text="" dxfId="6">
      <formula>"Overdue"</formula>
    </cfRule>
    <cfRule type="cellIs" priority="20" operator="equal" aboveAverage="0" equalAverage="0" bottom="0" percent="0" rank="0" text="" dxfId="6">
      <formula>"OVERDUE"</formula>
    </cfRule>
    <cfRule type="cellIs" priority="21" operator="equal" aboveAverage="0" equalAverage="0" bottom="0" percent="0" rank="0" text="" dxfId="6">
      <formula>"NO-GO"</formula>
    </cfRule>
    <cfRule type="cellIs" priority="22" operator="equal" aboveAverage="0" equalAverage="0" bottom="0" percent="0" rank="0" text="" dxfId="6">
      <formula>"Blocked"</formula>
    </cfRule>
    <cfRule type="cellIs" priority="23" operator="equal" aboveAverage="0" equalAverage="0" bottom="0" percent="0" rank="0" text="" dxfId="4">
      <formula>"Signed Off"</formula>
    </cfRule>
  </conditionalFormatting>
  <conditionalFormatting sqref="Q6:S160">
    <cfRule type="cellIs" priority="24" operator="equal" aboveAverage="0" equalAverage="0" bottom="0" percent="0" rank="0" text="" dxfId="6">
      <formula>"Blocked"</formula>
    </cfRule>
    <cfRule type="cellIs" priority="25" operator="equal" aboveAverage="0" equalAverage="0" bottom="0" percent="0" rank="0" text="" dxfId="6">
      <formula>"Overdue"</formula>
    </cfRule>
    <cfRule type="cellIs" priority="26" operator="equal" aboveAverage="0" equalAverage="0" bottom="0" percent="0" rank="0" text="" dxfId="5">
      <formula>"Chase old laptop"</formula>
    </cfRule>
    <cfRule type="cellIs" priority="27" operator="equal" aboveAverage="0" equalAverage="0" bottom="0" percent="0" rank="0" text="" dxfId="5">
      <formula>"Not ready"</formula>
    </cfRule>
    <cfRule type="cellIs" priority="28" operator="equal" aboveAverage="0" equalAverage="0" bottom="0" percent="0" rank="0" text="" dxfId="5">
      <formula>"No"</formula>
    </cfRule>
    <cfRule type="cellIs" priority="29" operator="equal" aboveAverage="0" equalAverage="0" bottom="0" percent="0" rank="0" text="" dxfId="4">
      <formula>"Yes"</formula>
    </cfRule>
    <cfRule type="cellIs" priority="30" operator="equal" aboveAverage="0" equalAverage="0" bottom="0" percent="0" rank="0" text="" dxfId="4">
      <formula>"Ready"</formula>
    </cfRule>
  </conditionalFormatting>
  <conditionalFormatting sqref="H6:I160">
    <cfRule type="cellIs" priority="31" operator="equal" aboveAverage="0" equalAverage="0" bottom="0" percent="0" rank="0" text="" dxfId="8">
      <formula>"N"</formula>
    </cfRule>
  </conditionalFormatting>
  <dataValidations count="9">
    <dataValidation allowBlank="true" errorStyle="stop" operator="between" showDropDown="false" showErrorMessage="false" showInputMessage="false" sqref="J6:J160" type="list">
      <formula1>Lists!$A$5:$A$10</formula1>
      <formula2>0</formula2>
    </dataValidation>
    <dataValidation allowBlank="true" errorStyle="stop" operator="between" showDropDown="false" showErrorMessage="false" showInputMessage="false" sqref="E6:E160" type="list">
      <formula1>Lists!$D$5:$D$7</formula1>
      <formula2>0</formula2>
    </dataValidation>
    <dataValidation allowBlank="true" errorStyle="stop" operator="between" showDropDown="false" showErrorMessage="false" showInputMessage="false" sqref="D6:D160" type="list">
      <formula1>Lists!$G$5:$G$9</formula1>
      <formula2>0</formula2>
    </dataValidation>
    <dataValidation allowBlank="true" errorStyle="stop" operator="between" showDropDown="false" showErrorMessage="false" showInputMessage="false" sqref="H6:H160" type="list">
      <formula1>Lists!$E$5:$E$6</formula1>
      <formula2>0</formula2>
    </dataValidation>
    <dataValidation allowBlank="true" errorStyle="stop" operator="between" showDropDown="false" showErrorMessage="false" showInputMessage="false" sqref="I6:I160" type="list">
      <formula1>Lists!$E$5:$E$6</formula1>
      <formula2>0</formula2>
    </dataValidation>
    <dataValidation allowBlank="true" errorStyle="stop" operator="between" showDropDown="false" showErrorMessage="false" showInputMessage="false" sqref="M6:M160" type="list">
      <formula1>Lists!$E$5:$E$6</formula1>
      <formula2>0</formula2>
    </dataValidation>
    <dataValidation allowBlank="true" errorStyle="stop" operator="between" showDropDown="false" showErrorMessage="false" showInputMessage="false" sqref="N6:N160" type="list">
      <formula1>Lists!$E$5:$E$6</formula1>
      <formula2>0</formula2>
    </dataValidation>
    <dataValidation allowBlank="true" errorStyle="stop" operator="between" showDropDown="false" showErrorMessage="false" showInputMessage="false" sqref="O6:O160" type="list">
      <formula1>Lists!$E$5:$E$6</formula1>
      <formula2>0</formula2>
    </dataValidation>
    <dataValidation allowBlank="true" errorStyle="stop" operator="between" showDropDown="false" showErrorMessage="false" showInputMessage="false" sqref="P6:P160" type="list">
      <formula1>Lists!$E$5:$E$6</formula1>
      <formula2>0</formula2>
    </dataValidation>
  </dataValidations>
  <printOptions headings="false" gridLines="false" gridLinesSet="true" horizontalCentered="true" verticalCentered="false"/>
  <pageMargins left="0.4" right="0.4" top="0.5" bottom="0.5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2A7F8E"/>
    <pageSetUpPr fitToPage="true"/>
  </sheetPr>
  <dimension ref="A1:M11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8"/>
    <col collapsed="false" customWidth="true" hidden="false" outlineLevel="0" max="2" min="2" style="0" width="24"/>
    <col collapsed="false" customWidth="true" hidden="false" outlineLevel="0" max="5" min="3" style="0" width="8"/>
    <col collapsed="false" customWidth="true" hidden="false" outlineLevel="0" max="6" min="6" style="0" width="9"/>
    <col collapsed="false" customWidth="true" hidden="false" outlineLevel="0" max="7" min="7" style="0" width="8"/>
    <col collapsed="false" customWidth="true" hidden="false" outlineLevel="0" max="8" min="8" style="0" width="9"/>
    <col collapsed="false" customWidth="true" hidden="false" outlineLevel="0" max="9" min="9" style="0" width="8"/>
    <col collapsed="false" customWidth="true" hidden="false" outlineLevel="0" max="11" min="10" style="0" width="10"/>
    <col collapsed="false" customWidth="true" hidden="false" outlineLevel="0" max="12" min="12" style="0" width="11"/>
    <col collapsed="false" customWidth="true" hidden="false" outlineLevel="0" max="13" min="13" style="0" width="46"/>
  </cols>
  <sheetData>
    <row r="1" customFormat="false" ht="19.7" hidden="false" customHeight="false" outlineLevel="0" collapsed="false">
      <c r="A1" s="9" t="s">
        <v>505</v>
      </c>
    </row>
    <row r="2" customFormat="false" ht="15" hidden="false" customHeight="false" outlineLevel="0" collapsed="false">
      <c r="A2" s="2" t="s">
        <v>506</v>
      </c>
    </row>
    <row r="5" customFormat="false" ht="30" hidden="false" customHeight="true" outlineLevel="0" collapsed="false">
      <c r="A5" s="25" t="s">
        <v>68</v>
      </c>
      <c r="B5" s="25" t="s">
        <v>69</v>
      </c>
      <c r="C5" s="25" t="s">
        <v>70</v>
      </c>
      <c r="D5" s="25" t="s">
        <v>507</v>
      </c>
      <c r="E5" s="25" t="s">
        <v>71</v>
      </c>
      <c r="F5" s="25" t="s">
        <v>72</v>
      </c>
      <c r="G5" s="25" t="s">
        <v>73</v>
      </c>
      <c r="H5" s="25" t="s">
        <v>74</v>
      </c>
      <c r="I5" s="25" t="s">
        <v>508</v>
      </c>
      <c r="J5" s="25" t="s">
        <v>509</v>
      </c>
      <c r="K5" s="25" t="s">
        <v>510</v>
      </c>
      <c r="L5" s="25" t="s">
        <v>511</v>
      </c>
      <c r="M5" s="25" t="s">
        <v>76</v>
      </c>
    </row>
    <row r="6" customFormat="false" ht="31.5" hidden="false" customHeight="true" outlineLevel="0" collapsed="false">
      <c r="A6" s="22" t="s">
        <v>111</v>
      </c>
      <c r="B6" s="22" t="s">
        <v>512</v>
      </c>
      <c r="C6" s="36" t="n">
        <f aca="false">IFERROR(INDEX(Device_Tracker!$G$6:$G$160,MATCH(A6,Device_Tracker!$T$6:$T$160,0)),"")</f>
        <v>46314</v>
      </c>
      <c r="D6" s="36" t="n">
        <f aca="false">IFERROR(INDEX(Device_Tracker!$G$6:$G$160,MATCH(A6,Device_Tracker!$U$6:$U$160,0)),"")</f>
        <v>46315</v>
      </c>
      <c r="E6" s="23" t="n">
        <f aca="false">COUNTIF(Device_Tracker!$E$6:$E$160,A6)</f>
        <v>12</v>
      </c>
      <c r="F6" s="23" t="n">
        <f aca="false">COUNTIFS(Device_Tracker!$E$6:$E$160,A6,Device_Tracker!$J$6:$J$160,"Signed Off")</f>
        <v>12</v>
      </c>
      <c r="G6" s="27" t="n">
        <f aca="false">IF(E6=0,0,F6/E6)</f>
        <v>1</v>
      </c>
      <c r="H6" s="23" t="n">
        <f aca="false">COUNTIFS(Device_Tracker!$E$6:$E$160,A6,Device_Tracker!$Q$6:$Q$160,"Ready")</f>
        <v>12</v>
      </c>
      <c r="I6" s="27" t="n">
        <f aca="false">IF(E6=0,0,H6/E6)</f>
        <v>1</v>
      </c>
      <c r="J6" s="23" t="n">
        <f aca="false">COUNTIFS(Issue_Log!$D$6:$D$60,"Sev1 - Blocker",Issue_Log!$H$6:$H$60,"Open")</f>
        <v>1</v>
      </c>
      <c r="K6" s="27" t="s">
        <v>513</v>
      </c>
      <c r="L6" s="28" t="str">
        <f aca="false">IF(G6&gt;=1,"Complete",IF(C6&lt;=AsOf,"In progress",IF(AND(TRUE(),J6=0,I6&gt;=0.95),"GO","NO-GO")))</f>
        <v>Complete</v>
      </c>
      <c r="M6" s="7" t="str">
        <f aca="false">IF(L6="Complete","All laptops signed off",IF(L6="In progress","Started "&amp;TEXT(C6,"mmm d")&amp;"; "&amp;F6&amp;" of "&amp;E6&amp;" signed off",IF(L6="GO","All gate checks met",TRIM(""&amp;IF(J6&gt;0,J6&amp;IF(J6=1," Sev1 issue open. "," Sev1 issues open. "),"")&amp;IF(I6&lt;0.95,"Users ready "&amp;TEXT(I6,"0%")&amp;" (need 95%).","")))))</f>
        <v>All laptops signed off</v>
      </c>
    </row>
    <row r="7" customFormat="false" ht="31.5" hidden="false" customHeight="true" outlineLevel="0" collapsed="false">
      <c r="A7" s="22" t="s">
        <v>164</v>
      </c>
      <c r="B7" s="22" t="s">
        <v>163</v>
      </c>
      <c r="C7" s="36" t="n">
        <f aca="false">IFERROR(INDEX(Device_Tracker!$G$6:$G$160,MATCH(A7,Device_Tracker!$T$6:$T$160,0)),"")</f>
        <v>46321</v>
      </c>
      <c r="D7" s="36" t="n">
        <f aca="false">IFERROR(INDEX(Device_Tracker!$G$6:$G$160,MATCH(A7,Device_Tracker!$U$6:$U$160,0)),"")</f>
        <v>46332</v>
      </c>
      <c r="E7" s="23" t="n">
        <f aca="false">COUNTIF(Device_Tracker!$E$6:$E$160,A7)</f>
        <v>40</v>
      </c>
      <c r="F7" s="23" t="n">
        <f aca="false">COUNTIFS(Device_Tracker!$E$6:$E$160,A7,Device_Tracker!$J$6:$J$160,"Signed Off")</f>
        <v>14</v>
      </c>
      <c r="G7" s="27" t="n">
        <f aca="false">IF(E7=0,0,F7/E7)</f>
        <v>0.35</v>
      </c>
      <c r="H7" s="23" t="n">
        <f aca="false">COUNTIFS(Device_Tracker!$E$6:$E$160,A7,Device_Tracker!$Q$6:$Q$160,"Ready")</f>
        <v>40</v>
      </c>
      <c r="I7" s="27" t="n">
        <f aca="false">IF(E7=0,0,H7/E7)</f>
        <v>1</v>
      </c>
      <c r="J7" s="23" t="n">
        <f aca="false">COUNTIFS(Issue_Log!$D$6:$D$60,"Sev1 - Blocker",Issue_Log!$H$6:$H$60,"Open")</f>
        <v>1</v>
      </c>
      <c r="K7" s="27" t="n">
        <f aca="false">G6</f>
        <v>1</v>
      </c>
      <c r="L7" s="28" t="str">
        <f aca="false">IF(G7&gt;=1,"Complete",IF(C7&lt;=AsOf,"In progress",IF(AND(K7&gt;=0.95,J7=0,I7&gt;=0.95),"GO","NO-GO")))</f>
        <v>In progress</v>
      </c>
      <c r="M7" s="7" t="str">
        <f aca="false">IF(L7="Complete","All laptops signed off",IF(L7="In progress","Started "&amp;TEXT(C7,"mmm d")&amp;"; "&amp;F7&amp;" of "&amp;E7&amp;" signed off",IF(L7="GO","All gate checks met",TRIM(IF(K7&lt;0.95,"Prior wave "&amp;TEXT(K7,"0%")&amp;" done (need 95%). ","")&amp;IF(J7&gt;0,J7&amp;IF(J7=1," Sev1 issue open. "," Sev1 issues open. "),"")&amp;IF(I7&lt;0.95,"Users ready "&amp;TEXT(I7,"0%")&amp;" (need 95%).","")))))</f>
        <v>Started Oct 26; 14 of 40 signed off</v>
      </c>
    </row>
    <row r="8" customFormat="false" ht="31.5" hidden="false" customHeight="true" outlineLevel="0" collapsed="false">
      <c r="A8" s="22" t="s">
        <v>333</v>
      </c>
      <c r="B8" s="22" t="s">
        <v>514</v>
      </c>
      <c r="C8" s="36" t="n">
        <f aca="false">IFERROR(INDEX(Device_Tracker!$G$6:$G$160,MATCH(A8,Device_Tracker!$T$6:$T$160,0)),"")</f>
        <v>46335</v>
      </c>
      <c r="D8" s="36" t="n">
        <f aca="false">IFERROR(INDEX(Device_Tracker!$G$6:$G$160,MATCH(A8,Device_Tracker!$U$6:$U$160,0)),"")</f>
        <v>46346</v>
      </c>
      <c r="E8" s="23" t="n">
        <f aca="false">COUNTIF(Device_Tracker!$E$6:$E$160,A8)</f>
        <v>44</v>
      </c>
      <c r="F8" s="23" t="n">
        <f aca="false">COUNTIFS(Device_Tracker!$E$6:$E$160,A8,Device_Tracker!$J$6:$J$160,"Signed Off")</f>
        <v>0</v>
      </c>
      <c r="G8" s="27" t="n">
        <f aca="false">IF(E8=0,0,F8/E8)</f>
        <v>0</v>
      </c>
      <c r="H8" s="23" t="n">
        <f aca="false">COUNTIFS(Device_Tracker!$E$6:$E$160,A8,Device_Tracker!$Q$6:$Q$160,"Ready")</f>
        <v>18</v>
      </c>
      <c r="I8" s="27" t="n">
        <f aca="false">IF(E8=0,0,H8/E8)</f>
        <v>0.409090909090909</v>
      </c>
      <c r="J8" s="23" t="n">
        <f aca="false">COUNTIFS(Issue_Log!$D$6:$D$60,"Sev1 - Blocker",Issue_Log!$H$6:$H$60,"Open")</f>
        <v>1</v>
      </c>
      <c r="K8" s="27" t="n">
        <f aca="false">G7</f>
        <v>0.35</v>
      </c>
      <c r="L8" s="28" t="str">
        <f aca="false">IF(G8&gt;=1,"Complete",IF(C8&lt;=AsOf,"In progress",IF(AND(K8&gt;=0.95,J8=0,I8&gt;=0.95),"GO","NO-GO")))</f>
        <v>NO-GO</v>
      </c>
      <c r="M8" s="7" t="str">
        <f aca="false">IF(L8="Complete","All laptops signed off",IF(L8="In progress","Started "&amp;TEXT(C8,"mmm d")&amp;"; "&amp;F8&amp;" of "&amp;E8&amp;" signed off",IF(L8="GO","All gate checks met",TRIM(IF(K8&lt;0.95,"Prior wave "&amp;TEXT(K8,"0%")&amp;" done (need 95%). ","")&amp;IF(J8&gt;0,J8&amp;IF(J8=1," Sev1 issue open. "," Sev1 issues open. "),"")&amp;IF(I8&lt;0.95,"Users ready "&amp;TEXT(I8,"0%")&amp;" (need 95%).","")))))</f>
        <v>Prior wave 35% done (need 95%). 1 Sev1 issue open. Users ready 41% (need 95%).</v>
      </c>
    </row>
    <row r="11" customFormat="false" ht="15" hidden="false" customHeight="false" outlineLevel="0" collapsed="false">
      <c r="A11" s="2" t="s">
        <v>515</v>
      </c>
    </row>
  </sheetData>
  <conditionalFormatting sqref="L6:L8">
    <cfRule type="cellIs" priority="2" operator="equal" aboveAverage="0" equalAverage="0" bottom="0" percent="0" rank="0" text="" dxfId="3">
      <formula>"Complete"</formula>
    </cfRule>
    <cfRule type="cellIs" priority="3" operator="equal" aboveAverage="0" equalAverage="0" bottom="0" percent="0" rank="0" text="" dxfId="3">
      <formula>"Done"</formula>
    </cfRule>
    <cfRule type="cellIs" priority="4" operator="equal" aboveAverage="0" equalAverage="0" bottom="0" percent="0" rank="0" text="" dxfId="3">
      <formula>"Closed"</formula>
    </cfRule>
    <cfRule type="cellIs" priority="5" operator="equal" aboveAverage="0" equalAverage="0" bottom="0" percent="0" rank="0" text="" dxfId="3">
      <formula>"Answered"</formula>
    </cfRule>
    <cfRule type="cellIs" priority="6" operator="equal" aboveAverage="0" equalAverage="0" bottom="0" percent="0" rank="0" text="" dxfId="4">
      <formula>"Approved"</formula>
    </cfRule>
    <cfRule type="cellIs" priority="7" operator="equal" aboveAverage="0" equalAverage="0" bottom="0" percent="0" rank="0" text="" dxfId="4">
      <formula>"On Track"</formula>
    </cfRule>
    <cfRule type="cellIs" priority="8" operator="equal" aboveAverage="0" equalAverage="0" bottom="0" percent="0" rank="0" text="" dxfId="4">
      <formula>"Green"</formula>
    </cfRule>
    <cfRule type="cellIs" priority="9" operator="equal" aboveAverage="0" equalAverage="0" bottom="0" percent="0" rank="0" text="" dxfId="4">
      <formula>"GO"</formula>
    </cfRule>
    <cfRule type="cellIs" priority="10" operator="equal" aboveAverage="0" equalAverage="0" bottom="0" percent="0" rank="0" text="" dxfId="4">
      <formula>"Low"</formula>
    </cfRule>
    <cfRule type="cellIs" priority="11" operator="equal" aboveAverage="0" equalAverage="0" bottom="0" percent="0" rank="0" text="" dxfId="5">
      <formula>"At Risk"</formula>
    </cfRule>
    <cfRule type="cellIs" priority="12" operator="equal" aboveAverage="0" equalAverage="0" bottom="0" percent="0" rank="0" text="" dxfId="5">
      <formula>"Amber"</formula>
    </cfRule>
    <cfRule type="cellIs" priority="13" operator="equal" aboveAverage="0" equalAverage="0" bottom="0" percent="0" rank="0" text="" dxfId="5">
      <formula>"Medium"</formula>
    </cfRule>
    <cfRule type="cellIs" priority="14" operator="equal" aboveAverage="0" equalAverage="0" bottom="0" percent="0" rank="0" text="" dxfId="5">
      <formula>"Pending"</formula>
    </cfRule>
    <cfRule type="cellIs" priority="15" operator="equal" aboveAverage="0" equalAverage="0" bottom="0" percent="0" rank="0" text="" dxfId="5">
      <formula>"Open"</formula>
    </cfRule>
    <cfRule type="cellIs" priority="16" operator="equal" aboveAverage="0" equalAverage="0" bottom="0" percent="0" rank="0" text="" dxfId="6">
      <formula>"Late"</formula>
    </cfRule>
    <cfRule type="cellIs" priority="17" operator="equal" aboveAverage="0" equalAverage="0" bottom="0" percent="0" rank="0" text="" dxfId="6">
      <formula>"Red"</formula>
    </cfRule>
    <cfRule type="cellIs" priority="18" operator="equal" aboveAverage="0" equalAverage="0" bottom="0" percent="0" rank="0" text="" dxfId="6">
      <formula>"High"</formula>
    </cfRule>
    <cfRule type="cellIs" priority="19" operator="equal" aboveAverage="0" equalAverage="0" bottom="0" percent="0" rank="0" text="" dxfId="6">
      <formula>"Overdue"</formula>
    </cfRule>
    <cfRule type="cellIs" priority="20" operator="equal" aboveAverage="0" equalAverage="0" bottom="0" percent="0" rank="0" text="" dxfId="6">
      <formula>"OVERDUE"</formula>
    </cfRule>
    <cfRule type="cellIs" priority="21" operator="equal" aboveAverage="0" equalAverage="0" bottom="0" percent="0" rank="0" text="" dxfId="6">
      <formula>"NO-GO"</formula>
    </cfRule>
    <cfRule type="cellIs" priority="22" operator="equal" aboveAverage="0" equalAverage="0" bottom="0" percent="0" rank="0" text="" dxfId="6">
      <formula>"Blocked"</formula>
    </cfRule>
    <cfRule type="cellIs" priority="23" operator="equal" aboveAverage="0" equalAverage="0" bottom="0" percent="0" rank="0" text="" dxfId="7">
      <formula>"In progress"</formula>
    </cfRule>
  </conditionalFormatting>
  <printOptions headings="false" gridLines="false" gridLinesSet="true" horizontalCentered="true" verticalCentered="false"/>
  <pageMargins left="0.4" right="0.4" top="0.5" bottom="0.5" header="0.511811023622047" footer="0.511811023622047"/>
  <pageSetup paperSize="1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2A7F8E"/>
    <pageSetUpPr fitToPage="true"/>
  </sheetPr>
  <dimension ref="A1:M60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8"/>
    <col collapsed="false" customWidth="true" hidden="false" outlineLevel="0" max="2" min="2" style="0" width="10"/>
    <col collapsed="false" customWidth="true" hidden="false" outlineLevel="0" max="3" min="3" style="0" width="8"/>
    <col collapsed="false" customWidth="true" hidden="false" outlineLevel="0" max="5" min="4" style="0" width="14"/>
    <col collapsed="false" customWidth="true" hidden="false" outlineLevel="0" max="6" min="6" style="0" width="50"/>
    <col collapsed="false" customWidth="true" hidden="false" outlineLevel="0" max="7" min="7" style="0" width="18"/>
    <col collapsed="false" customWidth="true" hidden="false" outlineLevel="0" max="10" min="8" style="0" width="10"/>
    <col collapsed="false" customWidth="true" hidden="false" outlineLevel="0" max="11" min="11" style="0" width="9"/>
    <col collapsed="false" customWidth="true" hidden="false" outlineLevel="0" max="12" min="12" style="0" width="11"/>
    <col collapsed="false" customWidth="true" hidden="true" outlineLevel="0" max="13" min="13" style="0" width="13"/>
  </cols>
  <sheetData>
    <row r="1" customFormat="false" ht="19.7" hidden="false" customHeight="false" outlineLevel="0" collapsed="false">
      <c r="A1" s="9" t="s">
        <v>516</v>
      </c>
    </row>
    <row r="2" customFormat="false" ht="15" hidden="false" customHeight="false" outlineLevel="0" collapsed="false">
      <c r="A2" s="2" t="s">
        <v>517</v>
      </c>
    </row>
    <row r="3" customFormat="false" ht="15" hidden="false" customHeight="false" outlineLevel="0" collapsed="false">
      <c r="A3" s="29"/>
      <c r="B3" s="30" t="s">
        <v>89</v>
      </c>
    </row>
    <row r="5" customFormat="false" ht="30" hidden="false" customHeight="true" outlineLevel="0" collapsed="false">
      <c r="A5" s="25" t="s">
        <v>80</v>
      </c>
      <c r="B5" s="25" t="s">
        <v>518</v>
      </c>
      <c r="C5" s="25" t="s">
        <v>68</v>
      </c>
      <c r="D5" s="25" t="s">
        <v>81</v>
      </c>
      <c r="E5" s="25" t="s">
        <v>519</v>
      </c>
      <c r="F5" s="25" t="s">
        <v>82</v>
      </c>
      <c r="G5" s="25" t="s">
        <v>520</v>
      </c>
      <c r="H5" s="25" t="s">
        <v>98</v>
      </c>
      <c r="I5" s="25" t="s">
        <v>521</v>
      </c>
      <c r="J5" s="25" t="s">
        <v>522</v>
      </c>
      <c r="K5" s="25" t="s">
        <v>83</v>
      </c>
      <c r="L5" s="25" t="s">
        <v>523</v>
      </c>
      <c r="M5" s="37" t="s">
        <v>524</v>
      </c>
    </row>
    <row r="6" customFormat="false" ht="23.85" hidden="false" customHeight="false" outlineLevel="0" collapsed="false">
      <c r="A6" s="31" t="s">
        <v>525</v>
      </c>
      <c r="B6" s="38" t="n">
        <v>46314</v>
      </c>
      <c r="C6" s="32" t="s">
        <v>111</v>
      </c>
      <c r="D6" s="31" t="s">
        <v>526</v>
      </c>
      <c r="E6" s="31" t="s">
        <v>527</v>
      </c>
      <c r="F6" s="34" t="s">
        <v>528</v>
      </c>
      <c r="G6" s="31" t="s">
        <v>529</v>
      </c>
      <c r="H6" s="31" t="s">
        <v>530</v>
      </c>
      <c r="I6" s="38" t="n">
        <v>46314</v>
      </c>
      <c r="J6" s="36" t="n">
        <f aca="false">IF(B6="","",B6+IF(D6="Sev1 - Blocker",1,IF(D6="Sev2 - Major",3,5)))</f>
        <v>46319</v>
      </c>
      <c r="K6" s="23" t="n">
        <f aca="false">IF(B6="","",IF(H6="Resolved",I6-B6,AsOf-B6))</f>
        <v>0</v>
      </c>
      <c r="L6" s="22" t="str">
        <f aca="false">IF(B6="","",IF(H6="Resolved",IF(I6&lt;=J6,"Met SLA","Missed SLA"),IF(AsOf&gt;J6,"Overdue","Open")))</f>
        <v>Met SLA</v>
      </c>
      <c r="M6" s="37" t="str">
        <f aca="false">IF(H6="Open",IF(D6="Sev1 - Blocker",0,IF(D6="Sev2 - Major",1000,2000))+ROW(),"")</f>
        <v/>
      </c>
    </row>
    <row r="7" customFormat="false" ht="23.85" hidden="false" customHeight="false" outlineLevel="0" collapsed="false">
      <c r="A7" s="31" t="s">
        <v>531</v>
      </c>
      <c r="B7" s="38" t="n">
        <v>46315</v>
      </c>
      <c r="C7" s="32" t="s">
        <v>111</v>
      </c>
      <c r="D7" s="31" t="s">
        <v>532</v>
      </c>
      <c r="E7" s="31" t="s">
        <v>533</v>
      </c>
      <c r="F7" s="34" t="s">
        <v>534</v>
      </c>
      <c r="G7" s="31" t="s">
        <v>535</v>
      </c>
      <c r="H7" s="31" t="s">
        <v>530</v>
      </c>
      <c r="I7" s="38" t="n">
        <v>46318</v>
      </c>
      <c r="J7" s="36" t="n">
        <f aca="false">IF(B7="","",B7+IF(D7="Sev1 - Blocker",1,IF(D7="Sev2 - Major",3,5)))</f>
        <v>46318</v>
      </c>
      <c r="K7" s="23" t="n">
        <f aca="false">IF(B7="","",IF(H7="Resolved",I7-B7,AsOf-B7))</f>
        <v>3</v>
      </c>
      <c r="L7" s="22" t="str">
        <f aca="false">IF(B7="","",IF(H7="Resolved",IF(I7&lt;=J7,"Met SLA","Missed SLA"),IF(AsOf&gt;J7,"Overdue","Open")))</f>
        <v>Met SLA</v>
      </c>
      <c r="M7" s="37" t="str">
        <f aca="false">IF(H7="Open",IF(D7="Sev1 - Blocker",0,IF(D7="Sev2 - Major",1000,2000))+ROW(),"")</f>
        <v/>
      </c>
    </row>
    <row r="8" customFormat="false" ht="23.85" hidden="false" customHeight="false" outlineLevel="0" collapsed="false">
      <c r="A8" s="31" t="s">
        <v>536</v>
      </c>
      <c r="B8" s="38" t="n">
        <v>46322</v>
      </c>
      <c r="C8" s="32" t="s">
        <v>164</v>
      </c>
      <c r="D8" s="31" t="s">
        <v>537</v>
      </c>
      <c r="E8" s="31" t="s">
        <v>538</v>
      </c>
      <c r="F8" s="34" t="s">
        <v>539</v>
      </c>
      <c r="G8" s="31" t="s">
        <v>540</v>
      </c>
      <c r="H8" s="31" t="s">
        <v>541</v>
      </c>
      <c r="I8" s="38"/>
      <c r="J8" s="36" t="n">
        <f aca="false">IF(B8="","",B8+IF(D8="Sev1 - Blocker",1,IF(D8="Sev2 - Major",3,5)))</f>
        <v>46323</v>
      </c>
      <c r="K8" s="23" t="n">
        <f aca="false">IF(B8="","",IF(H8="Resolved",I8-B8,AsOf-B8))</f>
        <v>3</v>
      </c>
      <c r="L8" s="22" t="str">
        <f aca="false">IF(B8="","",IF(H8="Resolved",IF(I8&lt;=J8,"Met SLA","Missed SLA"),IF(AsOf&gt;J8,"Overdue","Open")))</f>
        <v>Overdue</v>
      </c>
      <c r="M8" s="37" t="n">
        <f aca="false">IF(H8="Open",IF(D8="Sev1 - Blocker",0,IF(D8="Sev2 - Major",1000,2000))+ROW(),"")</f>
        <v>8</v>
      </c>
    </row>
    <row r="9" customFormat="false" ht="23.85" hidden="false" customHeight="false" outlineLevel="0" collapsed="false">
      <c r="A9" s="31" t="s">
        <v>542</v>
      </c>
      <c r="B9" s="38" t="n">
        <v>46323</v>
      </c>
      <c r="C9" s="32" t="s">
        <v>164</v>
      </c>
      <c r="D9" s="31" t="s">
        <v>532</v>
      </c>
      <c r="E9" s="31" t="s">
        <v>543</v>
      </c>
      <c r="F9" s="34" t="s">
        <v>544</v>
      </c>
      <c r="G9" s="31" t="s">
        <v>535</v>
      </c>
      <c r="H9" s="31" t="s">
        <v>541</v>
      </c>
      <c r="I9" s="38"/>
      <c r="J9" s="36" t="n">
        <f aca="false">IF(B9="","",B9+IF(D9="Sev1 - Blocker",1,IF(D9="Sev2 - Major",3,5)))</f>
        <v>46326</v>
      </c>
      <c r="K9" s="23" t="n">
        <f aca="false">IF(B9="","",IF(H9="Resolved",I9-B9,AsOf-B9))</f>
        <v>2</v>
      </c>
      <c r="L9" s="22" t="str">
        <f aca="false">IF(B9="","",IF(H9="Resolved",IF(I9&lt;=J9,"Met SLA","Missed SLA"),IF(AsOf&gt;J9,"Overdue","Open")))</f>
        <v>Open</v>
      </c>
      <c r="M9" s="37" t="n">
        <f aca="false">IF(H9="Open",IF(D9="Sev1 - Blocker",0,IF(D9="Sev2 - Major",1000,2000))+ROW(),"")</f>
        <v>1009</v>
      </c>
    </row>
    <row r="10" customFormat="false" ht="15" hidden="false" customHeight="false" outlineLevel="0" collapsed="false">
      <c r="A10" s="31" t="s">
        <v>545</v>
      </c>
      <c r="B10" s="38" t="n">
        <v>46324</v>
      </c>
      <c r="C10" s="32" t="s">
        <v>164</v>
      </c>
      <c r="D10" s="31" t="s">
        <v>526</v>
      </c>
      <c r="E10" s="31" t="s">
        <v>546</v>
      </c>
      <c r="F10" s="34" t="s">
        <v>547</v>
      </c>
      <c r="G10" s="31" t="s">
        <v>548</v>
      </c>
      <c r="H10" s="31" t="s">
        <v>530</v>
      </c>
      <c r="I10" s="38" t="n">
        <v>46325</v>
      </c>
      <c r="J10" s="36" t="n">
        <f aca="false">IF(B10="","",B10+IF(D10="Sev1 - Blocker",1,IF(D10="Sev2 - Major",3,5)))</f>
        <v>46329</v>
      </c>
      <c r="K10" s="23" t="n">
        <f aca="false">IF(B10="","",IF(H10="Resolved",I10-B10,AsOf-B10))</f>
        <v>1</v>
      </c>
      <c r="L10" s="22" t="str">
        <f aca="false">IF(B10="","",IF(H10="Resolved",IF(I10&lt;=J10,"Met SLA","Missed SLA"),IF(AsOf&gt;J10,"Overdue","Open")))</f>
        <v>Met SLA</v>
      </c>
      <c r="M10" s="37" t="str">
        <f aca="false">IF(H10="Open",IF(D10="Sev1 - Blocker",0,IF(D10="Sev2 - Major",1000,2000))+ROW(),"")</f>
        <v/>
      </c>
    </row>
    <row r="11" customFormat="false" ht="15" hidden="false" customHeight="false" outlineLevel="0" collapsed="false">
      <c r="A11" s="31"/>
      <c r="B11" s="38"/>
      <c r="C11" s="32"/>
      <c r="D11" s="31"/>
      <c r="E11" s="31"/>
      <c r="F11" s="34"/>
      <c r="G11" s="31"/>
      <c r="H11" s="31"/>
      <c r="I11" s="38"/>
      <c r="J11" s="36" t="str">
        <f aca="false">IF(B11="","",B11+IF(D11="Sev1 - Blocker",1,IF(D11="Sev2 - Major",3,5)))</f>
        <v/>
      </c>
      <c r="K11" s="23" t="str">
        <f aca="false">IF(B11="","",IF(H11="Resolved",I11-B11,AsOf-B11))</f>
        <v/>
      </c>
      <c r="L11" s="22" t="str">
        <f aca="false">IF(B11="","",IF(H11="Resolved",IF(I11&lt;=J11,"Met SLA","Missed SLA"),IF(AsOf&gt;J11,"Overdue","Open")))</f>
        <v/>
      </c>
      <c r="M11" s="37" t="str">
        <f aca="false">IF(H11="Open",IF(D11="Sev1 - Blocker",0,IF(D11="Sev2 - Major",1000,2000))+ROW(),"")</f>
        <v/>
      </c>
    </row>
    <row r="12" customFormat="false" ht="15" hidden="false" customHeight="false" outlineLevel="0" collapsed="false">
      <c r="A12" s="31"/>
      <c r="B12" s="38"/>
      <c r="C12" s="32"/>
      <c r="D12" s="31"/>
      <c r="E12" s="31"/>
      <c r="F12" s="34"/>
      <c r="G12" s="31"/>
      <c r="H12" s="31"/>
      <c r="I12" s="38"/>
      <c r="J12" s="36" t="str">
        <f aca="false">IF(B12="","",B12+IF(D12="Sev1 - Blocker",1,IF(D12="Sev2 - Major",3,5)))</f>
        <v/>
      </c>
      <c r="K12" s="23" t="str">
        <f aca="false">IF(B12="","",IF(H12="Resolved",I12-B12,AsOf-B12))</f>
        <v/>
      </c>
      <c r="L12" s="22" t="str">
        <f aca="false">IF(B12="","",IF(H12="Resolved",IF(I12&lt;=J12,"Met SLA","Missed SLA"),IF(AsOf&gt;J12,"Overdue","Open")))</f>
        <v/>
      </c>
      <c r="M12" s="37" t="str">
        <f aca="false">IF(H12="Open",IF(D12="Sev1 - Blocker",0,IF(D12="Sev2 - Major",1000,2000))+ROW(),"")</f>
        <v/>
      </c>
    </row>
    <row r="13" customFormat="false" ht="15" hidden="false" customHeight="false" outlineLevel="0" collapsed="false">
      <c r="A13" s="31"/>
      <c r="B13" s="38"/>
      <c r="C13" s="32"/>
      <c r="D13" s="31"/>
      <c r="E13" s="31"/>
      <c r="F13" s="34"/>
      <c r="G13" s="31"/>
      <c r="H13" s="31"/>
      <c r="I13" s="38"/>
      <c r="J13" s="36" t="str">
        <f aca="false">IF(B13="","",B13+IF(D13="Sev1 - Blocker",1,IF(D13="Sev2 - Major",3,5)))</f>
        <v/>
      </c>
      <c r="K13" s="23" t="str">
        <f aca="false">IF(B13="","",IF(H13="Resolved",I13-B13,AsOf-B13))</f>
        <v/>
      </c>
      <c r="L13" s="22" t="str">
        <f aca="false">IF(B13="","",IF(H13="Resolved",IF(I13&lt;=J13,"Met SLA","Missed SLA"),IF(AsOf&gt;J13,"Overdue","Open")))</f>
        <v/>
      </c>
      <c r="M13" s="37" t="str">
        <f aca="false">IF(H13="Open",IF(D13="Sev1 - Blocker",0,IF(D13="Sev2 - Major",1000,2000))+ROW(),"")</f>
        <v/>
      </c>
    </row>
    <row r="14" customFormat="false" ht="15" hidden="false" customHeight="false" outlineLevel="0" collapsed="false">
      <c r="A14" s="31"/>
      <c r="B14" s="38"/>
      <c r="C14" s="32"/>
      <c r="D14" s="31"/>
      <c r="E14" s="31"/>
      <c r="F14" s="34"/>
      <c r="G14" s="31"/>
      <c r="H14" s="31"/>
      <c r="I14" s="38"/>
      <c r="J14" s="36" t="str">
        <f aca="false">IF(B14="","",B14+IF(D14="Sev1 - Blocker",1,IF(D14="Sev2 - Major",3,5)))</f>
        <v/>
      </c>
      <c r="K14" s="23" t="str">
        <f aca="false">IF(B14="","",IF(H14="Resolved",I14-B14,AsOf-B14))</f>
        <v/>
      </c>
      <c r="L14" s="22" t="str">
        <f aca="false">IF(B14="","",IF(H14="Resolved",IF(I14&lt;=J14,"Met SLA","Missed SLA"),IF(AsOf&gt;J14,"Overdue","Open")))</f>
        <v/>
      </c>
      <c r="M14" s="37" t="str">
        <f aca="false">IF(H14="Open",IF(D14="Sev1 - Blocker",0,IF(D14="Sev2 - Major",1000,2000))+ROW(),"")</f>
        <v/>
      </c>
    </row>
    <row r="15" customFormat="false" ht="15" hidden="false" customHeight="false" outlineLevel="0" collapsed="false">
      <c r="A15" s="31"/>
      <c r="B15" s="38"/>
      <c r="C15" s="32"/>
      <c r="D15" s="31"/>
      <c r="E15" s="31"/>
      <c r="F15" s="34"/>
      <c r="G15" s="31"/>
      <c r="H15" s="31"/>
      <c r="I15" s="38"/>
      <c r="J15" s="36" t="str">
        <f aca="false">IF(B15="","",B15+IF(D15="Sev1 - Blocker",1,IF(D15="Sev2 - Major",3,5)))</f>
        <v/>
      </c>
      <c r="K15" s="23" t="str">
        <f aca="false">IF(B15="","",IF(H15="Resolved",I15-B15,AsOf-B15))</f>
        <v/>
      </c>
      <c r="L15" s="22" t="str">
        <f aca="false">IF(B15="","",IF(H15="Resolved",IF(I15&lt;=J15,"Met SLA","Missed SLA"),IF(AsOf&gt;J15,"Overdue","Open")))</f>
        <v/>
      </c>
      <c r="M15" s="37" t="str">
        <f aca="false">IF(H15="Open",IF(D15="Sev1 - Blocker",0,IF(D15="Sev2 - Major",1000,2000))+ROW(),"")</f>
        <v/>
      </c>
    </row>
    <row r="16" customFormat="false" ht="15" hidden="false" customHeight="false" outlineLevel="0" collapsed="false">
      <c r="A16" s="31"/>
      <c r="B16" s="38"/>
      <c r="C16" s="32"/>
      <c r="D16" s="31"/>
      <c r="E16" s="31"/>
      <c r="F16" s="34"/>
      <c r="G16" s="31"/>
      <c r="H16" s="31"/>
      <c r="I16" s="38"/>
      <c r="J16" s="36" t="str">
        <f aca="false">IF(B16="","",B16+IF(D16="Sev1 - Blocker",1,IF(D16="Sev2 - Major",3,5)))</f>
        <v/>
      </c>
      <c r="K16" s="23" t="str">
        <f aca="false">IF(B16="","",IF(H16="Resolved",I16-B16,AsOf-B16))</f>
        <v/>
      </c>
      <c r="L16" s="22" t="str">
        <f aca="false">IF(B16="","",IF(H16="Resolved",IF(I16&lt;=J16,"Met SLA","Missed SLA"),IF(AsOf&gt;J16,"Overdue","Open")))</f>
        <v/>
      </c>
      <c r="M16" s="37" t="str">
        <f aca="false">IF(H16="Open",IF(D16="Sev1 - Blocker",0,IF(D16="Sev2 - Major",1000,2000))+ROW(),"")</f>
        <v/>
      </c>
    </row>
    <row r="17" customFormat="false" ht="15" hidden="false" customHeight="false" outlineLevel="0" collapsed="false">
      <c r="B17" s="39"/>
      <c r="I17" s="39"/>
      <c r="J17" s="39" t="str">
        <f aca="false">IF(B17="","",B17+IF(D17="Sev1 - Blocker",1,IF(D17="Sev2 - Major",3,5)))</f>
        <v/>
      </c>
      <c r="K17" s="0" t="str">
        <f aca="false">IF(B17="","",IF(H17="Resolved",I17-B17,AsOf-B17))</f>
        <v/>
      </c>
      <c r="L17" s="0" t="str">
        <f aca="false">IF(B17="","",IF(H17="Resolved",IF(I17&lt;=J17,"Met SLA","Missed SLA"),IF(AsOf&gt;J17,"Overdue","Open")))</f>
        <v/>
      </c>
      <c r="M17" s="37" t="str">
        <f aca="false">IF(H17="Open",IF(D17="Sev1 - Blocker",0,IF(D17="Sev2 - Major",1000,2000))+ROW(),"")</f>
        <v/>
      </c>
    </row>
    <row r="18" customFormat="false" ht="15" hidden="false" customHeight="false" outlineLevel="0" collapsed="false">
      <c r="B18" s="39"/>
      <c r="I18" s="39"/>
      <c r="J18" s="39" t="str">
        <f aca="false">IF(B18="","",B18+IF(D18="Sev1 - Blocker",1,IF(D18="Sev2 - Major",3,5)))</f>
        <v/>
      </c>
      <c r="K18" s="0" t="str">
        <f aca="false">IF(B18="","",IF(H18="Resolved",I18-B18,AsOf-B18))</f>
        <v/>
      </c>
      <c r="L18" s="0" t="str">
        <f aca="false">IF(B18="","",IF(H18="Resolved",IF(I18&lt;=J18,"Met SLA","Missed SLA"),IF(AsOf&gt;J18,"Overdue","Open")))</f>
        <v/>
      </c>
      <c r="M18" s="37" t="str">
        <f aca="false">IF(H18="Open",IF(D18="Sev1 - Blocker",0,IF(D18="Sev2 - Major",1000,2000))+ROW(),"")</f>
        <v/>
      </c>
    </row>
    <row r="19" customFormat="false" ht="15" hidden="false" customHeight="false" outlineLevel="0" collapsed="false">
      <c r="B19" s="39"/>
      <c r="I19" s="39"/>
      <c r="J19" s="39" t="str">
        <f aca="false">IF(B19="","",B19+IF(D19="Sev1 - Blocker",1,IF(D19="Sev2 - Major",3,5)))</f>
        <v/>
      </c>
      <c r="K19" s="0" t="str">
        <f aca="false">IF(B19="","",IF(H19="Resolved",I19-B19,AsOf-B19))</f>
        <v/>
      </c>
      <c r="L19" s="0" t="str">
        <f aca="false">IF(B19="","",IF(H19="Resolved",IF(I19&lt;=J19,"Met SLA","Missed SLA"),IF(AsOf&gt;J19,"Overdue","Open")))</f>
        <v/>
      </c>
      <c r="M19" s="37" t="str">
        <f aca="false">IF(H19="Open",IF(D19="Sev1 - Blocker",0,IF(D19="Sev2 - Major",1000,2000))+ROW(),"")</f>
        <v/>
      </c>
    </row>
    <row r="20" customFormat="false" ht="15" hidden="false" customHeight="false" outlineLevel="0" collapsed="false">
      <c r="B20" s="39"/>
      <c r="I20" s="39"/>
      <c r="J20" s="39" t="str">
        <f aca="false">IF(B20="","",B20+IF(D20="Sev1 - Blocker",1,IF(D20="Sev2 - Major",3,5)))</f>
        <v/>
      </c>
      <c r="K20" s="0" t="str">
        <f aca="false">IF(B20="","",IF(H20="Resolved",I20-B20,AsOf-B20))</f>
        <v/>
      </c>
      <c r="L20" s="0" t="str">
        <f aca="false">IF(B20="","",IF(H20="Resolved",IF(I20&lt;=J20,"Met SLA","Missed SLA"),IF(AsOf&gt;J20,"Overdue","Open")))</f>
        <v/>
      </c>
      <c r="M20" s="37" t="str">
        <f aca="false">IF(H20="Open",IF(D20="Sev1 - Blocker",0,IF(D20="Sev2 - Major",1000,2000))+ROW(),"")</f>
        <v/>
      </c>
    </row>
    <row r="21" customFormat="false" ht="15" hidden="false" customHeight="false" outlineLevel="0" collapsed="false">
      <c r="B21" s="39"/>
      <c r="I21" s="39"/>
      <c r="J21" s="39" t="str">
        <f aca="false">IF(B21="","",B21+IF(D21="Sev1 - Blocker",1,IF(D21="Sev2 - Major",3,5)))</f>
        <v/>
      </c>
      <c r="K21" s="0" t="str">
        <f aca="false">IF(B21="","",IF(H21="Resolved",I21-B21,AsOf-B21))</f>
        <v/>
      </c>
      <c r="L21" s="0" t="str">
        <f aca="false">IF(B21="","",IF(H21="Resolved",IF(I21&lt;=J21,"Met SLA","Missed SLA"),IF(AsOf&gt;J21,"Overdue","Open")))</f>
        <v/>
      </c>
      <c r="M21" s="37" t="str">
        <f aca="false">IF(H21="Open",IF(D21="Sev1 - Blocker",0,IF(D21="Sev2 - Major",1000,2000))+ROW(),"")</f>
        <v/>
      </c>
    </row>
    <row r="22" customFormat="false" ht="15" hidden="false" customHeight="false" outlineLevel="0" collapsed="false">
      <c r="B22" s="39"/>
      <c r="I22" s="39"/>
      <c r="J22" s="39" t="str">
        <f aca="false">IF(B22="","",B22+IF(D22="Sev1 - Blocker",1,IF(D22="Sev2 - Major",3,5)))</f>
        <v/>
      </c>
      <c r="K22" s="0" t="str">
        <f aca="false">IF(B22="","",IF(H22="Resolved",I22-B22,AsOf-B22))</f>
        <v/>
      </c>
      <c r="L22" s="0" t="str">
        <f aca="false">IF(B22="","",IF(H22="Resolved",IF(I22&lt;=J22,"Met SLA","Missed SLA"),IF(AsOf&gt;J22,"Overdue","Open")))</f>
        <v/>
      </c>
      <c r="M22" s="37" t="str">
        <f aca="false">IF(H22="Open",IF(D22="Sev1 - Blocker",0,IF(D22="Sev2 - Major",1000,2000))+ROW(),"")</f>
        <v/>
      </c>
    </row>
    <row r="23" customFormat="false" ht="15" hidden="false" customHeight="false" outlineLevel="0" collapsed="false">
      <c r="B23" s="39"/>
      <c r="I23" s="39"/>
      <c r="J23" s="39" t="str">
        <f aca="false">IF(B23="","",B23+IF(D23="Sev1 - Blocker",1,IF(D23="Sev2 - Major",3,5)))</f>
        <v/>
      </c>
      <c r="K23" s="0" t="str">
        <f aca="false">IF(B23="","",IF(H23="Resolved",I23-B23,AsOf-B23))</f>
        <v/>
      </c>
      <c r="L23" s="0" t="str">
        <f aca="false">IF(B23="","",IF(H23="Resolved",IF(I23&lt;=J23,"Met SLA","Missed SLA"),IF(AsOf&gt;J23,"Overdue","Open")))</f>
        <v/>
      </c>
      <c r="M23" s="37" t="str">
        <f aca="false">IF(H23="Open",IF(D23="Sev1 - Blocker",0,IF(D23="Sev2 - Major",1000,2000))+ROW(),"")</f>
        <v/>
      </c>
    </row>
    <row r="24" customFormat="false" ht="15" hidden="false" customHeight="false" outlineLevel="0" collapsed="false">
      <c r="B24" s="39"/>
      <c r="I24" s="39"/>
      <c r="J24" s="39" t="str">
        <f aca="false">IF(B24="","",B24+IF(D24="Sev1 - Blocker",1,IF(D24="Sev2 - Major",3,5)))</f>
        <v/>
      </c>
      <c r="K24" s="0" t="str">
        <f aca="false">IF(B24="","",IF(H24="Resolved",I24-B24,AsOf-B24))</f>
        <v/>
      </c>
      <c r="L24" s="0" t="str">
        <f aca="false">IF(B24="","",IF(H24="Resolved",IF(I24&lt;=J24,"Met SLA","Missed SLA"),IF(AsOf&gt;J24,"Overdue","Open")))</f>
        <v/>
      </c>
      <c r="M24" s="37" t="str">
        <f aca="false">IF(H24="Open",IF(D24="Sev1 - Blocker",0,IF(D24="Sev2 - Major",1000,2000))+ROW(),"")</f>
        <v/>
      </c>
    </row>
    <row r="25" customFormat="false" ht="15" hidden="false" customHeight="false" outlineLevel="0" collapsed="false">
      <c r="B25" s="39"/>
      <c r="I25" s="39"/>
      <c r="J25" s="39" t="str">
        <f aca="false">IF(B25="","",B25+IF(D25="Sev1 - Blocker",1,IF(D25="Sev2 - Major",3,5)))</f>
        <v/>
      </c>
      <c r="K25" s="0" t="str">
        <f aca="false">IF(B25="","",IF(H25="Resolved",I25-B25,AsOf-B25))</f>
        <v/>
      </c>
      <c r="L25" s="0" t="str">
        <f aca="false">IF(B25="","",IF(H25="Resolved",IF(I25&lt;=J25,"Met SLA","Missed SLA"),IF(AsOf&gt;J25,"Overdue","Open")))</f>
        <v/>
      </c>
      <c r="M25" s="37" t="str">
        <f aca="false">IF(H25="Open",IF(D25="Sev1 - Blocker",0,IF(D25="Sev2 - Major",1000,2000))+ROW(),"")</f>
        <v/>
      </c>
    </row>
    <row r="26" customFormat="false" ht="15" hidden="false" customHeight="false" outlineLevel="0" collapsed="false">
      <c r="B26" s="39"/>
      <c r="I26" s="39"/>
      <c r="J26" s="39" t="str">
        <f aca="false">IF(B26="","",B26+IF(D26="Sev1 - Blocker",1,IF(D26="Sev2 - Major",3,5)))</f>
        <v/>
      </c>
      <c r="K26" s="0" t="str">
        <f aca="false">IF(B26="","",IF(H26="Resolved",I26-B26,AsOf-B26))</f>
        <v/>
      </c>
      <c r="L26" s="0" t="str">
        <f aca="false">IF(B26="","",IF(H26="Resolved",IF(I26&lt;=J26,"Met SLA","Missed SLA"),IF(AsOf&gt;J26,"Overdue","Open")))</f>
        <v/>
      </c>
      <c r="M26" s="37" t="str">
        <f aca="false">IF(H26="Open",IF(D26="Sev1 - Blocker",0,IF(D26="Sev2 - Major",1000,2000))+ROW(),"")</f>
        <v/>
      </c>
    </row>
    <row r="27" customFormat="false" ht="15" hidden="false" customHeight="false" outlineLevel="0" collapsed="false">
      <c r="B27" s="39"/>
      <c r="I27" s="39"/>
      <c r="J27" s="39" t="str">
        <f aca="false">IF(B27="","",B27+IF(D27="Sev1 - Blocker",1,IF(D27="Sev2 - Major",3,5)))</f>
        <v/>
      </c>
      <c r="K27" s="0" t="str">
        <f aca="false">IF(B27="","",IF(H27="Resolved",I27-B27,AsOf-B27))</f>
        <v/>
      </c>
      <c r="L27" s="0" t="str">
        <f aca="false">IF(B27="","",IF(H27="Resolved",IF(I27&lt;=J27,"Met SLA","Missed SLA"),IF(AsOf&gt;J27,"Overdue","Open")))</f>
        <v/>
      </c>
      <c r="M27" s="37" t="str">
        <f aca="false">IF(H27="Open",IF(D27="Sev1 - Blocker",0,IF(D27="Sev2 - Major",1000,2000))+ROW(),"")</f>
        <v/>
      </c>
    </row>
    <row r="28" customFormat="false" ht="15" hidden="false" customHeight="false" outlineLevel="0" collapsed="false">
      <c r="B28" s="39"/>
      <c r="I28" s="39"/>
      <c r="J28" s="39" t="str">
        <f aca="false">IF(B28="","",B28+IF(D28="Sev1 - Blocker",1,IF(D28="Sev2 - Major",3,5)))</f>
        <v/>
      </c>
      <c r="K28" s="0" t="str">
        <f aca="false">IF(B28="","",IF(H28="Resolved",I28-B28,AsOf-B28))</f>
        <v/>
      </c>
      <c r="L28" s="0" t="str">
        <f aca="false">IF(B28="","",IF(H28="Resolved",IF(I28&lt;=J28,"Met SLA","Missed SLA"),IF(AsOf&gt;J28,"Overdue","Open")))</f>
        <v/>
      </c>
      <c r="M28" s="37" t="str">
        <f aca="false">IF(H28="Open",IF(D28="Sev1 - Blocker",0,IF(D28="Sev2 - Major",1000,2000))+ROW(),"")</f>
        <v/>
      </c>
    </row>
    <row r="29" customFormat="false" ht="15" hidden="false" customHeight="false" outlineLevel="0" collapsed="false">
      <c r="B29" s="39"/>
      <c r="I29" s="39"/>
      <c r="J29" s="39" t="str">
        <f aca="false">IF(B29="","",B29+IF(D29="Sev1 - Blocker",1,IF(D29="Sev2 - Major",3,5)))</f>
        <v/>
      </c>
      <c r="K29" s="0" t="str">
        <f aca="false">IF(B29="","",IF(H29="Resolved",I29-B29,AsOf-B29))</f>
        <v/>
      </c>
      <c r="L29" s="0" t="str">
        <f aca="false">IF(B29="","",IF(H29="Resolved",IF(I29&lt;=J29,"Met SLA","Missed SLA"),IF(AsOf&gt;J29,"Overdue","Open")))</f>
        <v/>
      </c>
      <c r="M29" s="37" t="str">
        <f aca="false">IF(H29="Open",IF(D29="Sev1 - Blocker",0,IF(D29="Sev2 - Major",1000,2000))+ROW(),"")</f>
        <v/>
      </c>
    </row>
    <row r="30" customFormat="false" ht="15" hidden="false" customHeight="false" outlineLevel="0" collapsed="false">
      <c r="B30" s="39"/>
      <c r="I30" s="39"/>
      <c r="J30" s="39" t="str">
        <f aca="false">IF(B30="","",B30+IF(D30="Sev1 - Blocker",1,IF(D30="Sev2 - Major",3,5)))</f>
        <v/>
      </c>
      <c r="K30" s="0" t="str">
        <f aca="false">IF(B30="","",IF(H30="Resolved",I30-B30,AsOf-B30))</f>
        <v/>
      </c>
      <c r="L30" s="0" t="str">
        <f aca="false">IF(B30="","",IF(H30="Resolved",IF(I30&lt;=J30,"Met SLA","Missed SLA"),IF(AsOf&gt;J30,"Overdue","Open")))</f>
        <v/>
      </c>
      <c r="M30" s="37" t="str">
        <f aca="false">IF(H30="Open",IF(D30="Sev1 - Blocker",0,IF(D30="Sev2 - Major",1000,2000))+ROW(),"")</f>
        <v/>
      </c>
    </row>
    <row r="31" customFormat="false" ht="15" hidden="false" customHeight="false" outlineLevel="0" collapsed="false">
      <c r="B31" s="39"/>
      <c r="I31" s="39"/>
      <c r="J31" s="39" t="str">
        <f aca="false">IF(B31="","",B31+IF(D31="Sev1 - Blocker",1,IF(D31="Sev2 - Major",3,5)))</f>
        <v/>
      </c>
      <c r="K31" s="0" t="str">
        <f aca="false">IF(B31="","",IF(H31="Resolved",I31-B31,AsOf-B31))</f>
        <v/>
      </c>
      <c r="L31" s="0" t="str">
        <f aca="false">IF(B31="","",IF(H31="Resolved",IF(I31&lt;=J31,"Met SLA","Missed SLA"),IF(AsOf&gt;J31,"Overdue","Open")))</f>
        <v/>
      </c>
      <c r="M31" s="37" t="str">
        <f aca="false">IF(H31="Open",IF(D31="Sev1 - Blocker",0,IF(D31="Sev2 - Major",1000,2000))+ROW(),"")</f>
        <v/>
      </c>
    </row>
    <row r="32" customFormat="false" ht="15" hidden="false" customHeight="false" outlineLevel="0" collapsed="false">
      <c r="B32" s="39"/>
      <c r="I32" s="39"/>
      <c r="J32" s="39" t="str">
        <f aca="false">IF(B32="","",B32+IF(D32="Sev1 - Blocker",1,IF(D32="Sev2 - Major",3,5)))</f>
        <v/>
      </c>
      <c r="K32" s="0" t="str">
        <f aca="false">IF(B32="","",IF(H32="Resolved",I32-B32,AsOf-B32))</f>
        <v/>
      </c>
      <c r="L32" s="0" t="str">
        <f aca="false">IF(B32="","",IF(H32="Resolved",IF(I32&lt;=J32,"Met SLA","Missed SLA"),IF(AsOf&gt;J32,"Overdue","Open")))</f>
        <v/>
      </c>
      <c r="M32" s="37" t="str">
        <f aca="false">IF(H32="Open",IF(D32="Sev1 - Blocker",0,IF(D32="Sev2 - Major",1000,2000))+ROW(),"")</f>
        <v/>
      </c>
    </row>
    <row r="33" customFormat="false" ht="15" hidden="false" customHeight="false" outlineLevel="0" collapsed="false">
      <c r="B33" s="39"/>
      <c r="I33" s="39"/>
      <c r="J33" s="39" t="str">
        <f aca="false">IF(B33="","",B33+IF(D33="Sev1 - Blocker",1,IF(D33="Sev2 - Major",3,5)))</f>
        <v/>
      </c>
      <c r="K33" s="0" t="str">
        <f aca="false">IF(B33="","",IF(H33="Resolved",I33-B33,AsOf-B33))</f>
        <v/>
      </c>
      <c r="L33" s="0" t="str">
        <f aca="false">IF(B33="","",IF(H33="Resolved",IF(I33&lt;=J33,"Met SLA","Missed SLA"),IF(AsOf&gt;J33,"Overdue","Open")))</f>
        <v/>
      </c>
      <c r="M33" s="37" t="str">
        <f aca="false">IF(H33="Open",IF(D33="Sev1 - Blocker",0,IF(D33="Sev2 - Major",1000,2000))+ROW(),"")</f>
        <v/>
      </c>
    </row>
    <row r="34" customFormat="false" ht="15" hidden="false" customHeight="false" outlineLevel="0" collapsed="false">
      <c r="B34" s="39"/>
      <c r="I34" s="39"/>
      <c r="J34" s="39" t="str">
        <f aca="false">IF(B34="","",B34+IF(D34="Sev1 - Blocker",1,IF(D34="Sev2 - Major",3,5)))</f>
        <v/>
      </c>
      <c r="K34" s="0" t="str">
        <f aca="false">IF(B34="","",IF(H34="Resolved",I34-B34,AsOf-B34))</f>
        <v/>
      </c>
      <c r="L34" s="0" t="str">
        <f aca="false">IF(B34="","",IF(H34="Resolved",IF(I34&lt;=J34,"Met SLA","Missed SLA"),IF(AsOf&gt;J34,"Overdue","Open")))</f>
        <v/>
      </c>
      <c r="M34" s="37" t="str">
        <f aca="false">IF(H34="Open",IF(D34="Sev1 - Blocker",0,IF(D34="Sev2 - Major",1000,2000))+ROW(),"")</f>
        <v/>
      </c>
    </row>
    <row r="35" customFormat="false" ht="15" hidden="false" customHeight="false" outlineLevel="0" collapsed="false">
      <c r="B35" s="39"/>
      <c r="I35" s="39"/>
      <c r="J35" s="39" t="str">
        <f aca="false">IF(B35="","",B35+IF(D35="Sev1 - Blocker",1,IF(D35="Sev2 - Major",3,5)))</f>
        <v/>
      </c>
      <c r="K35" s="0" t="str">
        <f aca="false">IF(B35="","",IF(H35="Resolved",I35-B35,AsOf-B35))</f>
        <v/>
      </c>
      <c r="L35" s="0" t="str">
        <f aca="false">IF(B35="","",IF(H35="Resolved",IF(I35&lt;=J35,"Met SLA","Missed SLA"),IF(AsOf&gt;J35,"Overdue","Open")))</f>
        <v/>
      </c>
      <c r="M35" s="37" t="str">
        <f aca="false">IF(H35="Open",IF(D35="Sev1 - Blocker",0,IF(D35="Sev2 - Major",1000,2000))+ROW(),"")</f>
        <v/>
      </c>
    </row>
    <row r="36" customFormat="false" ht="15" hidden="false" customHeight="false" outlineLevel="0" collapsed="false">
      <c r="B36" s="39"/>
      <c r="I36" s="39"/>
      <c r="J36" s="39" t="str">
        <f aca="false">IF(B36="","",B36+IF(D36="Sev1 - Blocker",1,IF(D36="Sev2 - Major",3,5)))</f>
        <v/>
      </c>
      <c r="K36" s="0" t="str">
        <f aca="false">IF(B36="","",IF(H36="Resolved",I36-B36,AsOf-B36))</f>
        <v/>
      </c>
      <c r="L36" s="0" t="str">
        <f aca="false">IF(B36="","",IF(H36="Resolved",IF(I36&lt;=J36,"Met SLA","Missed SLA"),IF(AsOf&gt;J36,"Overdue","Open")))</f>
        <v/>
      </c>
      <c r="M36" s="37" t="str">
        <f aca="false">IF(H36="Open",IF(D36="Sev1 - Blocker",0,IF(D36="Sev2 - Major",1000,2000))+ROW(),"")</f>
        <v/>
      </c>
    </row>
    <row r="37" customFormat="false" ht="15" hidden="false" customHeight="false" outlineLevel="0" collapsed="false">
      <c r="B37" s="39"/>
      <c r="I37" s="39"/>
      <c r="J37" s="39" t="str">
        <f aca="false">IF(B37="","",B37+IF(D37="Sev1 - Blocker",1,IF(D37="Sev2 - Major",3,5)))</f>
        <v/>
      </c>
      <c r="K37" s="0" t="str">
        <f aca="false">IF(B37="","",IF(H37="Resolved",I37-B37,AsOf-B37))</f>
        <v/>
      </c>
      <c r="L37" s="0" t="str">
        <f aca="false">IF(B37="","",IF(H37="Resolved",IF(I37&lt;=J37,"Met SLA","Missed SLA"),IF(AsOf&gt;J37,"Overdue","Open")))</f>
        <v/>
      </c>
      <c r="M37" s="37" t="str">
        <f aca="false">IF(H37="Open",IF(D37="Sev1 - Blocker",0,IF(D37="Sev2 - Major",1000,2000))+ROW(),"")</f>
        <v/>
      </c>
    </row>
    <row r="38" customFormat="false" ht="15" hidden="false" customHeight="false" outlineLevel="0" collapsed="false">
      <c r="B38" s="39"/>
      <c r="I38" s="39"/>
      <c r="J38" s="39" t="str">
        <f aca="false">IF(B38="","",B38+IF(D38="Sev1 - Blocker",1,IF(D38="Sev2 - Major",3,5)))</f>
        <v/>
      </c>
      <c r="K38" s="0" t="str">
        <f aca="false">IF(B38="","",IF(H38="Resolved",I38-B38,AsOf-B38))</f>
        <v/>
      </c>
      <c r="L38" s="0" t="str">
        <f aca="false">IF(B38="","",IF(H38="Resolved",IF(I38&lt;=J38,"Met SLA","Missed SLA"),IF(AsOf&gt;J38,"Overdue","Open")))</f>
        <v/>
      </c>
      <c r="M38" s="37" t="str">
        <f aca="false">IF(H38="Open",IF(D38="Sev1 - Blocker",0,IF(D38="Sev2 - Major",1000,2000))+ROW(),"")</f>
        <v/>
      </c>
    </row>
    <row r="39" customFormat="false" ht="15" hidden="false" customHeight="false" outlineLevel="0" collapsed="false">
      <c r="B39" s="39"/>
      <c r="I39" s="39"/>
      <c r="J39" s="39" t="str">
        <f aca="false">IF(B39="","",B39+IF(D39="Sev1 - Blocker",1,IF(D39="Sev2 - Major",3,5)))</f>
        <v/>
      </c>
      <c r="K39" s="0" t="str">
        <f aca="false">IF(B39="","",IF(H39="Resolved",I39-B39,AsOf-B39))</f>
        <v/>
      </c>
      <c r="L39" s="0" t="str">
        <f aca="false">IF(B39="","",IF(H39="Resolved",IF(I39&lt;=J39,"Met SLA","Missed SLA"),IF(AsOf&gt;J39,"Overdue","Open")))</f>
        <v/>
      </c>
      <c r="M39" s="37" t="str">
        <f aca="false">IF(H39="Open",IF(D39="Sev1 - Blocker",0,IF(D39="Sev2 - Major",1000,2000))+ROW(),"")</f>
        <v/>
      </c>
    </row>
    <row r="40" customFormat="false" ht="15" hidden="false" customHeight="false" outlineLevel="0" collapsed="false">
      <c r="B40" s="39"/>
      <c r="I40" s="39"/>
      <c r="J40" s="39" t="str">
        <f aca="false">IF(B40="","",B40+IF(D40="Sev1 - Blocker",1,IF(D40="Sev2 - Major",3,5)))</f>
        <v/>
      </c>
      <c r="K40" s="0" t="str">
        <f aca="false">IF(B40="","",IF(H40="Resolved",I40-B40,AsOf-B40))</f>
        <v/>
      </c>
      <c r="L40" s="0" t="str">
        <f aca="false">IF(B40="","",IF(H40="Resolved",IF(I40&lt;=J40,"Met SLA","Missed SLA"),IF(AsOf&gt;J40,"Overdue","Open")))</f>
        <v/>
      </c>
      <c r="M40" s="37" t="str">
        <f aca="false">IF(H40="Open",IF(D40="Sev1 - Blocker",0,IF(D40="Sev2 - Major",1000,2000))+ROW(),"")</f>
        <v/>
      </c>
    </row>
    <row r="41" customFormat="false" ht="15" hidden="false" customHeight="false" outlineLevel="0" collapsed="false">
      <c r="B41" s="39"/>
      <c r="I41" s="39"/>
      <c r="J41" s="39" t="str">
        <f aca="false">IF(B41="","",B41+IF(D41="Sev1 - Blocker",1,IF(D41="Sev2 - Major",3,5)))</f>
        <v/>
      </c>
      <c r="K41" s="0" t="str">
        <f aca="false">IF(B41="","",IF(H41="Resolved",I41-B41,AsOf-B41))</f>
        <v/>
      </c>
      <c r="L41" s="0" t="str">
        <f aca="false">IF(B41="","",IF(H41="Resolved",IF(I41&lt;=J41,"Met SLA","Missed SLA"),IF(AsOf&gt;J41,"Overdue","Open")))</f>
        <v/>
      </c>
      <c r="M41" s="37" t="str">
        <f aca="false">IF(H41="Open",IF(D41="Sev1 - Blocker",0,IF(D41="Sev2 - Major",1000,2000))+ROW(),"")</f>
        <v/>
      </c>
    </row>
    <row r="42" customFormat="false" ht="15" hidden="false" customHeight="false" outlineLevel="0" collapsed="false">
      <c r="B42" s="39"/>
      <c r="I42" s="39"/>
      <c r="J42" s="39" t="str">
        <f aca="false">IF(B42="","",B42+IF(D42="Sev1 - Blocker",1,IF(D42="Sev2 - Major",3,5)))</f>
        <v/>
      </c>
      <c r="K42" s="0" t="str">
        <f aca="false">IF(B42="","",IF(H42="Resolved",I42-B42,AsOf-B42))</f>
        <v/>
      </c>
      <c r="L42" s="0" t="str">
        <f aca="false">IF(B42="","",IF(H42="Resolved",IF(I42&lt;=J42,"Met SLA","Missed SLA"),IF(AsOf&gt;J42,"Overdue","Open")))</f>
        <v/>
      </c>
      <c r="M42" s="37" t="str">
        <f aca="false">IF(H42="Open",IF(D42="Sev1 - Blocker",0,IF(D42="Sev2 - Major",1000,2000))+ROW(),"")</f>
        <v/>
      </c>
    </row>
    <row r="43" customFormat="false" ht="15" hidden="false" customHeight="false" outlineLevel="0" collapsed="false">
      <c r="B43" s="39"/>
      <c r="I43" s="39"/>
      <c r="J43" s="39" t="str">
        <f aca="false">IF(B43="","",B43+IF(D43="Sev1 - Blocker",1,IF(D43="Sev2 - Major",3,5)))</f>
        <v/>
      </c>
      <c r="K43" s="0" t="str">
        <f aca="false">IF(B43="","",IF(H43="Resolved",I43-B43,AsOf-B43))</f>
        <v/>
      </c>
      <c r="L43" s="0" t="str">
        <f aca="false">IF(B43="","",IF(H43="Resolved",IF(I43&lt;=J43,"Met SLA","Missed SLA"),IF(AsOf&gt;J43,"Overdue","Open")))</f>
        <v/>
      </c>
      <c r="M43" s="37" t="str">
        <f aca="false">IF(H43="Open",IF(D43="Sev1 - Blocker",0,IF(D43="Sev2 - Major",1000,2000))+ROW(),"")</f>
        <v/>
      </c>
    </row>
    <row r="44" customFormat="false" ht="15" hidden="false" customHeight="false" outlineLevel="0" collapsed="false">
      <c r="B44" s="39"/>
      <c r="I44" s="39"/>
      <c r="J44" s="39" t="str">
        <f aca="false">IF(B44="","",B44+IF(D44="Sev1 - Blocker",1,IF(D44="Sev2 - Major",3,5)))</f>
        <v/>
      </c>
      <c r="K44" s="0" t="str">
        <f aca="false">IF(B44="","",IF(H44="Resolved",I44-B44,AsOf-B44))</f>
        <v/>
      </c>
      <c r="L44" s="0" t="str">
        <f aca="false">IF(B44="","",IF(H44="Resolved",IF(I44&lt;=J44,"Met SLA","Missed SLA"),IF(AsOf&gt;J44,"Overdue","Open")))</f>
        <v/>
      </c>
      <c r="M44" s="37" t="str">
        <f aca="false">IF(H44="Open",IF(D44="Sev1 - Blocker",0,IF(D44="Sev2 - Major",1000,2000))+ROW(),"")</f>
        <v/>
      </c>
    </row>
    <row r="45" customFormat="false" ht="15" hidden="false" customHeight="false" outlineLevel="0" collapsed="false">
      <c r="B45" s="39"/>
      <c r="I45" s="39"/>
      <c r="J45" s="39" t="str">
        <f aca="false">IF(B45="","",B45+IF(D45="Sev1 - Blocker",1,IF(D45="Sev2 - Major",3,5)))</f>
        <v/>
      </c>
      <c r="K45" s="0" t="str">
        <f aca="false">IF(B45="","",IF(H45="Resolved",I45-B45,AsOf-B45))</f>
        <v/>
      </c>
      <c r="L45" s="0" t="str">
        <f aca="false">IF(B45="","",IF(H45="Resolved",IF(I45&lt;=J45,"Met SLA","Missed SLA"),IF(AsOf&gt;J45,"Overdue","Open")))</f>
        <v/>
      </c>
      <c r="M45" s="37" t="str">
        <f aca="false">IF(H45="Open",IF(D45="Sev1 - Blocker",0,IF(D45="Sev2 - Major",1000,2000))+ROW(),"")</f>
        <v/>
      </c>
    </row>
    <row r="46" customFormat="false" ht="15" hidden="false" customHeight="false" outlineLevel="0" collapsed="false">
      <c r="B46" s="39"/>
      <c r="I46" s="39"/>
      <c r="J46" s="39" t="str">
        <f aca="false">IF(B46="","",B46+IF(D46="Sev1 - Blocker",1,IF(D46="Sev2 - Major",3,5)))</f>
        <v/>
      </c>
      <c r="K46" s="0" t="str">
        <f aca="false">IF(B46="","",IF(H46="Resolved",I46-B46,AsOf-B46))</f>
        <v/>
      </c>
      <c r="L46" s="0" t="str">
        <f aca="false">IF(B46="","",IF(H46="Resolved",IF(I46&lt;=J46,"Met SLA","Missed SLA"),IF(AsOf&gt;J46,"Overdue","Open")))</f>
        <v/>
      </c>
      <c r="M46" s="37" t="str">
        <f aca="false">IF(H46="Open",IF(D46="Sev1 - Blocker",0,IF(D46="Sev2 - Major",1000,2000))+ROW(),"")</f>
        <v/>
      </c>
    </row>
    <row r="47" customFormat="false" ht="15" hidden="false" customHeight="false" outlineLevel="0" collapsed="false">
      <c r="B47" s="39"/>
      <c r="I47" s="39"/>
      <c r="J47" s="39" t="str">
        <f aca="false">IF(B47="","",B47+IF(D47="Sev1 - Blocker",1,IF(D47="Sev2 - Major",3,5)))</f>
        <v/>
      </c>
      <c r="K47" s="0" t="str">
        <f aca="false">IF(B47="","",IF(H47="Resolved",I47-B47,AsOf-B47))</f>
        <v/>
      </c>
      <c r="L47" s="0" t="str">
        <f aca="false">IF(B47="","",IF(H47="Resolved",IF(I47&lt;=J47,"Met SLA","Missed SLA"),IF(AsOf&gt;J47,"Overdue","Open")))</f>
        <v/>
      </c>
      <c r="M47" s="37" t="str">
        <f aca="false">IF(H47="Open",IF(D47="Sev1 - Blocker",0,IF(D47="Sev2 - Major",1000,2000))+ROW(),"")</f>
        <v/>
      </c>
    </row>
    <row r="48" customFormat="false" ht="15" hidden="false" customHeight="false" outlineLevel="0" collapsed="false">
      <c r="B48" s="39"/>
      <c r="I48" s="39"/>
      <c r="J48" s="39" t="str">
        <f aca="false">IF(B48="","",B48+IF(D48="Sev1 - Blocker",1,IF(D48="Sev2 - Major",3,5)))</f>
        <v/>
      </c>
      <c r="K48" s="0" t="str">
        <f aca="false">IF(B48="","",IF(H48="Resolved",I48-B48,AsOf-B48))</f>
        <v/>
      </c>
      <c r="L48" s="0" t="str">
        <f aca="false">IF(B48="","",IF(H48="Resolved",IF(I48&lt;=J48,"Met SLA","Missed SLA"),IF(AsOf&gt;J48,"Overdue","Open")))</f>
        <v/>
      </c>
      <c r="M48" s="37" t="str">
        <f aca="false">IF(H48="Open",IF(D48="Sev1 - Blocker",0,IF(D48="Sev2 - Major",1000,2000))+ROW(),"")</f>
        <v/>
      </c>
    </row>
    <row r="49" customFormat="false" ht="15" hidden="false" customHeight="false" outlineLevel="0" collapsed="false">
      <c r="B49" s="39"/>
      <c r="I49" s="39"/>
      <c r="J49" s="39" t="str">
        <f aca="false">IF(B49="","",B49+IF(D49="Sev1 - Blocker",1,IF(D49="Sev2 - Major",3,5)))</f>
        <v/>
      </c>
      <c r="K49" s="0" t="str">
        <f aca="false">IF(B49="","",IF(H49="Resolved",I49-B49,AsOf-B49))</f>
        <v/>
      </c>
      <c r="L49" s="0" t="str">
        <f aca="false">IF(B49="","",IF(H49="Resolved",IF(I49&lt;=J49,"Met SLA","Missed SLA"),IF(AsOf&gt;J49,"Overdue","Open")))</f>
        <v/>
      </c>
      <c r="M49" s="37" t="str">
        <f aca="false">IF(H49="Open",IF(D49="Sev1 - Blocker",0,IF(D49="Sev2 - Major",1000,2000))+ROW(),"")</f>
        <v/>
      </c>
    </row>
    <row r="50" customFormat="false" ht="15" hidden="false" customHeight="false" outlineLevel="0" collapsed="false">
      <c r="B50" s="39"/>
      <c r="I50" s="39"/>
      <c r="J50" s="39" t="str">
        <f aca="false">IF(B50="","",B50+IF(D50="Sev1 - Blocker",1,IF(D50="Sev2 - Major",3,5)))</f>
        <v/>
      </c>
      <c r="K50" s="0" t="str">
        <f aca="false">IF(B50="","",IF(H50="Resolved",I50-B50,AsOf-B50))</f>
        <v/>
      </c>
      <c r="L50" s="0" t="str">
        <f aca="false">IF(B50="","",IF(H50="Resolved",IF(I50&lt;=J50,"Met SLA","Missed SLA"),IF(AsOf&gt;J50,"Overdue","Open")))</f>
        <v/>
      </c>
      <c r="M50" s="37" t="str">
        <f aca="false">IF(H50="Open",IF(D50="Sev1 - Blocker",0,IF(D50="Sev2 - Major",1000,2000))+ROW(),"")</f>
        <v/>
      </c>
    </row>
    <row r="51" customFormat="false" ht="15" hidden="false" customHeight="false" outlineLevel="0" collapsed="false">
      <c r="B51" s="39"/>
      <c r="I51" s="39"/>
      <c r="J51" s="39" t="str">
        <f aca="false">IF(B51="","",B51+IF(D51="Sev1 - Blocker",1,IF(D51="Sev2 - Major",3,5)))</f>
        <v/>
      </c>
      <c r="K51" s="0" t="str">
        <f aca="false">IF(B51="","",IF(H51="Resolved",I51-B51,AsOf-B51))</f>
        <v/>
      </c>
      <c r="L51" s="0" t="str">
        <f aca="false">IF(B51="","",IF(H51="Resolved",IF(I51&lt;=J51,"Met SLA","Missed SLA"),IF(AsOf&gt;J51,"Overdue","Open")))</f>
        <v/>
      </c>
      <c r="M51" s="37" t="str">
        <f aca="false">IF(H51="Open",IF(D51="Sev1 - Blocker",0,IF(D51="Sev2 - Major",1000,2000))+ROW(),"")</f>
        <v/>
      </c>
    </row>
    <row r="52" customFormat="false" ht="15" hidden="false" customHeight="false" outlineLevel="0" collapsed="false">
      <c r="B52" s="39"/>
      <c r="I52" s="39"/>
      <c r="J52" s="39" t="str">
        <f aca="false">IF(B52="","",B52+IF(D52="Sev1 - Blocker",1,IF(D52="Sev2 - Major",3,5)))</f>
        <v/>
      </c>
      <c r="K52" s="0" t="str">
        <f aca="false">IF(B52="","",IF(H52="Resolved",I52-B52,AsOf-B52))</f>
        <v/>
      </c>
      <c r="L52" s="0" t="str">
        <f aca="false">IF(B52="","",IF(H52="Resolved",IF(I52&lt;=J52,"Met SLA","Missed SLA"),IF(AsOf&gt;J52,"Overdue","Open")))</f>
        <v/>
      </c>
      <c r="M52" s="37" t="str">
        <f aca="false">IF(H52="Open",IF(D52="Sev1 - Blocker",0,IF(D52="Sev2 - Major",1000,2000))+ROW(),"")</f>
        <v/>
      </c>
    </row>
    <row r="53" customFormat="false" ht="15" hidden="false" customHeight="false" outlineLevel="0" collapsed="false">
      <c r="B53" s="39"/>
      <c r="I53" s="39"/>
      <c r="J53" s="39" t="str">
        <f aca="false">IF(B53="","",B53+IF(D53="Sev1 - Blocker",1,IF(D53="Sev2 - Major",3,5)))</f>
        <v/>
      </c>
      <c r="K53" s="0" t="str">
        <f aca="false">IF(B53="","",IF(H53="Resolved",I53-B53,AsOf-B53))</f>
        <v/>
      </c>
      <c r="L53" s="0" t="str">
        <f aca="false">IF(B53="","",IF(H53="Resolved",IF(I53&lt;=J53,"Met SLA","Missed SLA"),IF(AsOf&gt;J53,"Overdue","Open")))</f>
        <v/>
      </c>
      <c r="M53" s="37" t="str">
        <f aca="false">IF(H53="Open",IF(D53="Sev1 - Blocker",0,IF(D53="Sev2 - Major",1000,2000))+ROW(),"")</f>
        <v/>
      </c>
    </row>
    <row r="54" customFormat="false" ht="15" hidden="false" customHeight="false" outlineLevel="0" collapsed="false">
      <c r="B54" s="39"/>
      <c r="I54" s="39"/>
      <c r="J54" s="39" t="str">
        <f aca="false">IF(B54="","",B54+IF(D54="Sev1 - Blocker",1,IF(D54="Sev2 - Major",3,5)))</f>
        <v/>
      </c>
      <c r="K54" s="0" t="str">
        <f aca="false">IF(B54="","",IF(H54="Resolved",I54-B54,AsOf-B54))</f>
        <v/>
      </c>
      <c r="L54" s="0" t="str">
        <f aca="false">IF(B54="","",IF(H54="Resolved",IF(I54&lt;=J54,"Met SLA","Missed SLA"),IF(AsOf&gt;J54,"Overdue","Open")))</f>
        <v/>
      </c>
      <c r="M54" s="37" t="str">
        <f aca="false">IF(H54="Open",IF(D54="Sev1 - Blocker",0,IF(D54="Sev2 - Major",1000,2000))+ROW(),"")</f>
        <v/>
      </c>
    </row>
    <row r="55" customFormat="false" ht="15" hidden="false" customHeight="false" outlineLevel="0" collapsed="false">
      <c r="B55" s="39"/>
      <c r="I55" s="39"/>
      <c r="J55" s="39" t="str">
        <f aca="false">IF(B55="","",B55+IF(D55="Sev1 - Blocker",1,IF(D55="Sev2 - Major",3,5)))</f>
        <v/>
      </c>
      <c r="K55" s="0" t="str">
        <f aca="false">IF(B55="","",IF(H55="Resolved",I55-B55,AsOf-B55))</f>
        <v/>
      </c>
      <c r="L55" s="0" t="str">
        <f aca="false">IF(B55="","",IF(H55="Resolved",IF(I55&lt;=J55,"Met SLA","Missed SLA"),IF(AsOf&gt;J55,"Overdue","Open")))</f>
        <v/>
      </c>
      <c r="M55" s="37" t="str">
        <f aca="false">IF(H55="Open",IF(D55="Sev1 - Blocker",0,IF(D55="Sev2 - Major",1000,2000))+ROW(),"")</f>
        <v/>
      </c>
    </row>
    <row r="56" customFormat="false" ht="15" hidden="false" customHeight="false" outlineLevel="0" collapsed="false">
      <c r="B56" s="39"/>
      <c r="I56" s="39"/>
      <c r="J56" s="39" t="str">
        <f aca="false">IF(B56="","",B56+IF(D56="Sev1 - Blocker",1,IF(D56="Sev2 - Major",3,5)))</f>
        <v/>
      </c>
      <c r="K56" s="0" t="str">
        <f aca="false">IF(B56="","",IF(H56="Resolved",I56-B56,AsOf-B56))</f>
        <v/>
      </c>
      <c r="L56" s="0" t="str">
        <f aca="false">IF(B56="","",IF(H56="Resolved",IF(I56&lt;=J56,"Met SLA","Missed SLA"),IF(AsOf&gt;J56,"Overdue","Open")))</f>
        <v/>
      </c>
      <c r="M56" s="37" t="str">
        <f aca="false">IF(H56="Open",IF(D56="Sev1 - Blocker",0,IF(D56="Sev2 - Major",1000,2000))+ROW(),"")</f>
        <v/>
      </c>
    </row>
    <row r="57" customFormat="false" ht="15" hidden="false" customHeight="false" outlineLevel="0" collapsed="false">
      <c r="B57" s="39"/>
      <c r="I57" s="39"/>
      <c r="J57" s="39" t="str">
        <f aca="false">IF(B57="","",B57+IF(D57="Sev1 - Blocker",1,IF(D57="Sev2 - Major",3,5)))</f>
        <v/>
      </c>
      <c r="K57" s="0" t="str">
        <f aca="false">IF(B57="","",IF(H57="Resolved",I57-B57,AsOf-B57))</f>
        <v/>
      </c>
      <c r="L57" s="0" t="str">
        <f aca="false">IF(B57="","",IF(H57="Resolved",IF(I57&lt;=J57,"Met SLA","Missed SLA"),IF(AsOf&gt;J57,"Overdue","Open")))</f>
        <v/>
      </c>
      <c r="M57" s="37" t="str">
        <f aca="false">IF(H57="Open",IF(D57="Sev1 - Blocker",0,IF(D57="Sev2 - Major",1000,2000))+ROW(),"")</f>
        <v/>
      </c>
    </row>
    <row r="58" customFormat="false" ht="15" hidden="false" customHeight="false" outlineLevel="0" collapsed="false">
      <c r="B58" s="39"/>
      <c r="I58" s="39"/>
      <c r="J58" s="39" t="str">
        <f aca="false">IF(B58="","",B58+IF(D58="Sev1 - Blocker",1,IF(D58="Sev2 - Major",3,5)))</f>
        <v/>
      </c>
      <c r="K58" s="0" t="str">
        <f aca="false">IF(B58="","",IF(H58="Resolved",I58-B58,AsOf-B58))</f>
        <v/>
      </c>
      <c r="L58" s="0" t="str">
        <f aca="false">IF(B58="","",IF(H58="Resolved",IF(I58&lt;=J58,"Met SLA","Missed SLA"),IF(AsOf&gt;J58,"Overdue","Open")))</f>
        <v/>
      </c>
      <c r="M58" s="37" t="str">
        <f aca="false">IF(H58="Open",IF(D58="Sev1 - Blocker",0,IF(D58="Sev2 - Major",1000,2000))+ROW(),"")</f>
        <v/>
      </c>
    </row>
    <row r="59" customFormat="false" ht="15" hidden="false" customHeight="false" outlineLevel="0" collapsed="false">
      <c r="B59" s="39"/>
      <c r="I59" s="39"/>
      <c r="J59" s="39" t="str">
        <f aca="false">IF(B59="","",B59+IF(D59="Sev1 - Blocker",1,IF(D59="Sev2 - Major",3,5)))</f>
        <v/>
      </c>
      <c r="K59" s="0" t="str">
        <f aca="false">IF(B59="","",IF(H59="Resolved",I59-B59,AsOf-B59))</f>
        <v/>
      </c>
      <c r="L59" s="0" t="str">
        <f aca="false">IF(B59="","",IF(H59="Resolved",IF(I59&lt;=J59,"Met SLA","Missed SLA"),IF(AsOf&gt;J59,"Overdue","Open")))</f>
        <v/>
      </c>
      <c r="M59" s="37" t="str">
        <f aca="false">IF(H59="Open",IF(D59="Sev1 - Blocker",0,IF(D59="Sev2 - Major",1000,2000))+ROW(),"")</f>
        <v/>
      </c>
    </row>
    <row r="60" customFormat="false" ht="15" hidden="false" customHeight="false" outlineLevel="0" collapsed="false">
      <c r="B60" s="39"/>
      <c r="I60" s="39"/>
      <c r="J60" s="39" t="str">
        <f aca="false">IF(B60="","",B60+IF(D60="Sev1 - Blocker",1,IF(D60="Sev2 - Major",3,5)))</f>
        <v/>
      </c>
      <c r="K60" s="0" t="str">
        <f aca="false">IF(B60="","",IF(H60="Resolved",I60-B60,AsOf-B60))</f>
        <v/>
      </c>
      <c r="L60" s="0" t="str">
        <f aca="false">IF(B60="","",IF(H60="Resolved",IF(I60&lt;=J60,"Met SLA","Missed SLA"),IF(AsOf&gt;J60,"Overdue","Open")))</f>
        <v/>
      </c>
      <c r="M60" s="37" t="str">
        <f aca="false">IF(H60="Open",IF(D60="Sev1 - Blocker",0,IF(D60="Sev2 - Major",1000,2000))+ROW(),"")</f>
        <v/>
      </c>
    </row>
  </sheetData>
  <conditionalFormatting sqref="L6:L60">
    <cfRule type="cellIs" priority="2" operator="equal" aboveAverage="0" equalAverage="0" bottom="0" percent="0" rank="0" text="" dxfId="3">
      <formula>"Complete"</formula>
    </cfRule>
    <cfRule type="cellIs" priority="3" operator="equal" aboveAverage="0" equalAverage="0" bottom="0" percent="0" rank="0" text="" dxfId="3">
      <formula>"Done"</formula>
    </cfRule>
    <cfRule type="cellIs" priority="4" operator="equal" aboveAverage="0" equalAverage="0" bottom="0" percent="0" rank="0" text="" dxfId="3">
      <formula>"Closed"</formula>
    </cfRule>
    <cfRule type="cellIs" priority="5" operator="equal" aboveAverage="0" equalAverage="0" bottom="0" percent="0" rank="0" text="" dxfId="3">
      <formula>"Answered"</formula>
    </cfRule>
    <cfRule type="cellIs" priority="6" operator="equal" aboveAverage="0" equalAverage="0" bottom="0" percent="0" rank="0" text="" dxfId="4">
      <formula>"Approved"</formula>
    </cfRule>
    <cfRule type="cellIs" priority="7" operator="equal" aboveAverage="0" equalAverage="0" bottom="0" percent="0" rank="0" text="" dxfId="4">
      <formula>"On Track"</formula>
    </cfRule>
    <cfRule type="cellIs" priority="8" operator="equal" aboveAverage="0" equalAverage="0" bottom="0" percent="0" rank="0" text="" dxfId="4">
      <formula>"Green"</formula>
    </cfRule>
    <cfRule type="cellIs" priority="9" operator="equal" aboveAverage="0" equalAverage="0" bottom="0" percent="0" rank="0" text="" dxfId="4">
      <formula>"GO"</formula>
    </cfRule>
    <cfRule type="cellIs" priority="10" operator="equal" aboveAverage="0" equalAverage="0" bottom="0" percent="0" rank="0" text="" dxfId="4">
      <formula>"Low"</formula>
    </cfRule>
    <cfRule type="cellIs" priority="11" operator="equal" aboveAverage="0" equalAverage="0" bottom="0" percent="0" rank="0" text="" dxfId="5">
      <formula>"At Risk"</formula>
    </cfRule>
    <cfRule type="cellIs" priority="12" operator="equal" aboveAverage="0" equalAverage="0" bottom="0" percent="0" rank="0" text="" dxfId="5">
      <formula>"Amber"</formula>
    </cfRule>
    <cfRule type="cellIs" priority="13" operator="equal" aboveAverage="0" equalAverage="0" bottom="0" percent="0" rank="0" text="" dxfId="5">
      <formula>"Medium"</formula>
    </cfRule>
    <cfRule type="cellIs" priority="14" operator="equal" aboveAverage="0" equalAverage="0" bottom="0" percent="0" rank="0" text="" dxfId="5">
      <formula>"Pending"</formula>
    </cfRule>
    <cfRule type="cellIs" priority="15" operator="equal" aboveAverage="0" equalAverage="0" bottom="0" percent="0" rank="0" text="" dxfId="5">
      <formula>"Open"</formula>
    </cfRule>
    <cfRule type="cellIs" priority="16" operator="equal" aboveAverage="0" equalAverage="0" bottom="0" percent="0" rank="0" text="" dxfId="6">
      <formula>"Late"</formula>
    </cfRule>
    <cfRule type="cellIs" priority="17" operator="equal" aboveAverage="0" equalAverage="0" bottom="0" percent="0" rank="0" text="" dxfId="6">
      <formula>"Red"</formula>
    </cfRule>
    <cfRule type="cellIs" priority="18" operator="equal" aboveAverage="0" equalAverage="0" bottom="0" percent="0" rank="0" text="" dxfId="6">
      <formula>"High"</formula>
    </cfRule>
    <cfRule type="cellIs" priority="19" operator="equal" aboveAverage="0" equalAverage="0" bottom="0" percent="0" rank="0" text="" dxfId="6">
      <formula>"Overdue"</formula>
    </cfRule>
    <cfRule type="cellIs" priority="20" operator="equal" aboveAverage="0" equalAverage="0" bottom="0" percent="0" rank="0" text="" dxfId="6">
      <formula>"OVERDUE"</formula>
    </cfRule>
    <cfRule type="cellIs" priority="21" operator="equal" aboveAverage="0" equalAverage="0" bottom="0" percent="0" rank="0" text="" dxfId="6">
      <formula>"NO-GO"</formula>
    </cfRule>
    <cfRule type="cellIs" priority="22" operator="equal" aboveAverage="0" equalAverage="0" bottom="0" percent="0" rank="0" text="" dxfId="6">
      <formula>"Blocked"</formula>
    </cfRule>
    <cfRule type="cellIs" priority="23" operator="equal" aboveAverage="0" equalAverage="0" bottom="0" percent="0" rank="0" text="" dxfId="9">
      <formula>"Met SLA"</formula>
    </cfRule>
    <cfRule type="cellIs" priority="24" operator="equal" aboveAverage="0" equalAverage="0" bottom="0" percent="0" rank="0" text="" dxfId="10">
      <formula>"Missed SLA"</formula>
    </cfRule>
  </conditionalFormatting>
  <conditionalFormatting sqref="D6:D60">
    <cfRule type="cellIs" priority="25" operator="equal" aboveAverage="0" equalAverage="0" bottom="0" percent="0" rank="0" text="" dxfId="8">
      <formula>"Sev1 - Blocker"</formula>
    </cfRule>
  </conditionalFormatting>
  <dataValidations count="5">
    <dataValidation allowBlank="true" errorStyle="stop" operator="between" showDropDown="false" showErrorMessage="false" showInputMessage="false" sqref="G6:G60" type="list">
      <formula1>Lists!$H$5:$H$10</formula1>
      <formula2>0</formula2>
    </dataValidation>
    <dataValidation allowBlank="true" errorStyle="stop" operator="between" showDropDown="false" showErrorMessage="false" showInputMessage="false" sqref="C6:C60" type="list">
      <formula1>Lists!$D$5:$D$7</formula1>
      <formula2>0</formula2>
    </dataValidation>
    <dataValidation allowBlank="true" errorStyle="stop" operator="between" showDropDown="false" showErrorMessage="false" showInputMessage="false" sqref="D6:D60" type="list">
      <formula1>Lists!$B$5:$B$7</formula1>
      <formula2>0</formula2>
    </dataValidation>
    <dataValidation allowBlank="true" errorStyle="stop" operator="between" showDropDown="false" showErrorMessage="false" showInputMessage="false" sqref="E6:E60" type="list">
      <formula1>Lists!$C$5:$C$9</formula1>
      <formula2>0</formula2>
    </dataValidation>
    <dataValidation allowBlank="true" errorStyle="stop" operator="between" showDropDown="false" showErrorMessage="false" showInputMessage="false" sqref="H6:H60" type="list">
      <formula1>Lists!$F$5:$F$6</formula1>
      <formula2>0</formula2>
    </dataValidation>
  </dataValidations>
  <printOptions headings="false" gridLines="false" gridLinesSet="true" horizontalCentered="true" verticalCentered="false"/>
  <pageMargins left="0.4" right="0.4" top="0.5" bottom="0.5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2A7F8E"/>
    <pageSetUpPr fitToPage="true"/>
  </sheetPr>
  <dimension ref="A1:H30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3"/>
    <col collapsed="false" customWidth="true" hidden="false" outlineLevel="0" max="2" min="2" style="0" width="9"/>
    <col collapsed="false" customWidth="true" hidden="false" outlineLevel="0" max="3" min="3" style="0" width="12"/>
    <col collapsed="false" customWidth="true" hidden="false" outlineLevel="0" max="5" min="4" style="0" width="11"/>
    <col collapsed="false" customWidth="true" hidden="false" outlineLevel="0" max="7" min="6" style="0" width="12"/>
    <col collapsed="false" customWidth="true" hidden="false" outlineLevel="0" max="8" min="8" style="0" width="10"/>
  </cols>
  <sheetData>
    <row r="1" customFormat="false" ht="19.7" hidden="false" customHeight="false" outlineLevel="0" collapsed="false">
      <c r="A1" s="9" t="s">
        <v>549</v>
      </c>
    </row>
    <row r="2" customFormat="false" ht="15" hidden="false" customHeight="false" outlineLevel="0" collapsed="false">
      <c r="A2" s="2" t="s">
        <v>550</v>
      </c>
    </row>
    <row r="3" customFormat="false" ht="15" hidden="false" customHeight="false" outlineLevel="0" collapsed="false">
      <c r="G3" s="12" t="s">
        <v>551</v>
      </c>
      <c r="H3" s="40" t="n">
        <f aca="false">AsOf</f>
        <v>46325</v>
      </c>
    </row>
    <row r="5" customFormat="false" ht="30" hidden="false" customHeight="true" outlineLevel="0" collapsed="false">
      <c r="A5" s="25" t="s">
        <v>552</v>
      </c>
      <c r="B5" s="25" t="s">
        <v>553</v>
      </c>
      <c r="C5" s="25" t="s">
        <v>554</v>
      </c>
      <c r="D5" s="25" t="s">
        <v>555</v>
      </c>
      <c r="E5" s="25" t="s">
        <v>556</v>
      </c>
      <c r="F5" s="25" t="s">
        <v>557</v>
      </c>
    </row>
    <row r="6" customFormat="false" ht="15" hidden="false" customHeight="false" outlineLevel="0" collapsed="false">
      <c r="A6" s="33" t="n">
        <v>46314</v>
      </c>
      <c r="B6" s="28" t="n">
        <f aca="false">COUNTIF(Device_Tracker!$G$6:$G$160,A6)</f>
        <v>6</v>
      </c>
      <c r="C6" s="28" t="n">
        <f aca="false">IF(A6&gt;AsOf,0,COUNTIF(Device_Tracker!$L$6:$L$160,A6))</f>
        <v>6</v>
      </c>
      <c r="D6" s="28" t="n">
        <f aca="false">SUM($B$6:B6)</f>
        <v>6</v>
      </c>
      <c r="E6" s="28" t="n">
        <f aca="false">IF(A6&gt;AsOf,"",SUM($C$6:C6))</f>
        <v>6</v>
      </c>
      <c r="F6" s="41" t="n">
        <f aca="false">IF(A6&gt;AsOf,"",E6-D6)</f>
        <v>0</v>
      </c>
    </row>
    <row r="7" customFormat="false" ht="15" hidden="false" customHeight="false" outlineLevel="0" collapsed="false">
      <c r="A7" s="33" t="n">
        <v>46315</v>
      </c>
      <c r="B7" s="28" t="n">
        <f aca="false">COUNTIF(Device_Tracker!$G$6:$G$160,A7)</f>
        <v>6</v>
      </c>
      <c r="C7" s="28" t="n">
        <f aca="false">IF(A7&gt;AsOf,0,COUNTIF(Device_Tracker!$L$6:$L$160,A7))</f>
        <v>6</v>
      </c>
      <c r="D7" s="28" t="n">
        <f aca="false">SUM($B$6:B7)</f>
        <v>12</v>
      </c>
      <c r="E7" s="28" t="n">
        <f aca="false">IF(A7&gt;AsOf,"",SUM($C$6:C7))</f>
        <v>12</v>
      </c>
      <c r="F7" s="41" t="n">
        <f aca="false">IF(A7&gt;AsOf,"",E7-D7)</f>
        <v>0</v>
      </c>
    </row>
    <row r="8" customFormat="false" ht="15" hidden="false" customHeight="false" outlineLevel="0" collapsed="false">
      <c r="A8" s="33" t="n">
        <v>46316</v>
      </c>
      <c r="B8" s="28" t="n">
        <f aca="false">COUNTIF(Device_Tracker!$G$6:$G$160,A8)</f>
        <v>0</v>
      </c>
      <c r="C8" s="28" t="n">
        <f aca="false">IF(A8&gt;AsOf,0,COUNTIF(Device_Tracker!$L$6:$L$160,A8))</f>
        <v>0</v>
      </c>
      <c r="D8" s="28" t="n">
        <f aca="false">SUM($B$6:B8)</f>
        <v>12</v>
      </c>
      <c r="E8" s="28" t="n">
        <f aca="false">IF(A8&gt;AsOf,"",SUM($C$6:C8))</f>
        <v>12</v>
      </c>
      <c r="F8" s="41" t="n">
        <f aca="false">IF(A8&gt;AsOf,"",E8-D8)</f>
        <v>0</v>
      </c>
    </row>
    <row r="9" customFormat="false" ht="15" hidden="false" customHeight="false" outlineLevel="0" collapsed="false">
      <c r="A9" s="33" t="n">
        <v>46317</v>
      </c>
      <c r="B9" s="28" t="n">
        <f aca="false">COUNTIF(Device_Tracker!$G$6:$G$160,A9)</f>
        <v>0</v>
      </c>
      <c r="C9" s="28" t="n">
        <f aca="false">IF(A9&gt;AsOf,0,COUNTIF(Device_Tracker!$L$6:$L$160,A9))</f>
        <v>0</v>
      </c>
      <c r="D9" s="28" t="n">
        <f aca="false">SUM($B$6:B9)</f>
        <v>12</v>
      </c>
      <c r="E9" s="28" t="n">
        <f aca="false">IF(A9&gt;AsOf,"",SUM($C$6:C9))</f>
        <v>12</v>
      </c>
      <c r="F9" s="41" t="n">
        <f aca="false">IF(A9&gt;AsOf,"",E9-D9)</f>
        <v>0</v>
      </c>
    </row>
    <row r="10" customFormat="false" ht="15" hidden="false" customHeight="false" outlineLevel="0" collapsed="false">
      <c r="A10" s="33" t="n">
        <v>46318</v>
      </c>
      <c r="B10" s="28" t="n">
        <f aca="false">COUNTIF(Device_Tracker!$G$6:$G$160,A10)</f>
        <v>0</v>
      </c>
      <c r="C10" s="28" t="n">
        <f aca="false">IF(A10&gt;AsOf,0,COUNTIF(Device_Tracker!$L$6:$L$160,A10))</f>
        <v>0</v>
      </c>
      <c r="D10" s="28" t="n">
        <f aca="false">SUM($B$6:B10)</f>
        <v>12</v>
      </c>
      <c r="E10" s="28" t="n">
        <f aca="false">IF(A10&gt;AsOf,"",SUM($C$6:C10))</f>
        <v>12</v>
      </c>
      <c r="F10" s="41" t="n">
        <f aca="false">IF(A10&gt;AsOf,"",E10-D10)</f>
        <v>0</v>
      </c>
    </row>
    <row r="11" customFormat="false" ht="15" hidden="false" customHeight="false" outlineLevel="0" collapsed="false">
      <c r="A11" s="33" t="n">
        <v>46321</v>
      </c>
      <c r="B11" s="28" t="n">
        <f aca="false">COUNTIF(Device_Tracker!$G$6:$G$160,A11)</f>
        <v>4</v>
      </c>
      <c r="C11" s="28" t="n">
        <f aca="false">IF(A11&gt;AsOf,0,COUNTIF(Device_Tracker!$L$6:$L$160,A11))</f>
        <v>4</v>
      </c>
      <c r="D11" s="28" t="n">
        <f aca="false">SUM($B$6:B11)</f>
        <v>16</v>
      </c>
      <c r="E11" s="28" t="n">
        <f aca="false">IF(A11&gt;AsOf,"",SUM($C$6:C11))</f>
        <v>16</v>
      </c>
      <c r="F11" s="41" t="n">
        <f aca="false">IF(A11&gt;AsOf,"",E11-D11)</f>
        <v>0</v>
      </c>
    </row>
    <row r="12" customFormat="false" ht="15" hidden="false" customHeight="false" outlineLevel="0" collapsed="false">
      <c r="A12" s="33" t="n">
        <v>46322</v>
      </c>
      <c r="B12" s="28" t="n">
        <f aca="false">COUNTIF(Device_Tracker!$G$6:$G$160,A12)</f>
        <v>4</v>
      </c>
      <c r="C12" s="28" t="n">
        <f aca="false">IF(A12&gt;AsOf,0,COUNTIF(Device_Tracker!$L$6:$L$160,A12))</f>
        <v>1</v>
      </c>
      <c r="D12" s="28" t="n">
        <f aca="false">SUM($B$6:B12)</f>
        <v>20</v>
      </c>
      <c r="E12" s="28" t="n">
        <f aca="false">IF(A12&gt;AsOf,"",SUM($C$6:C12))</f>
        <v>17</v>
      </c>
      <c r="F12" s="41" t="n">
        <f aca="false">IF(A12&gt;AsOf,"",E12-D12)</f>
        <v>-3</v>
      </c>
    </row>
    <row r="13" customFormat="false" ht="15" hidden="false" customHeight="false" outlineLevel="0" collapsed="false">
      <c r="A13" s="33" t="n">
        <v>46323</v>
      </c>
      <c r="B13" s="28" t="n">
        <f aca="false">COUNTIF(Device_Tracker!$G$6:$G$160,A13)</f>
        <v>4</v>
      </c>
      <c r="C13" s="28" t="n">
        <f aca="false">IF(A13&gt;AsOf,0,COUNTIF(Device_Tracker!$L$6:$L$160,A13))</f>
        <v>3</v>
      </c>
      <c r="D13" s="28" t="n">
        <f aca="false">SUM($B$6:B13)</f>
        <v>24</v>
      </c>
      <c r="E13" s="28" t="n">
        <f aca="false">IF(A13&gt;AsOf,"",SUM($C$6:C13))</f>
        <v>20</v>
      </c>
      <c r="F13" s="41" t="n">
        <f aca="false">IF(A13&gt;AsOf,"",E13-D13)</f>
        <v>-4</v>
      </c>
    </row>
    <row r="14" customFormat="false" ht="15" hidden="false" customHeight="false" outlineLevel="0" collapsed="false">
      <c r="A14" s="33" t="n">
        <v>46324</v>
      </c>
      <c r="B14" s="28" t="n">
        <f aca="false">COUNTIF(Device_Tracker!$G$6:$G$160,A14)</f>
        <v>4</v>
      </c>
      <c r="C14" s="28" t="n">
        <f aca="false">IF(A14&gt;AsOf,0,COUNTIF(Device_Tracker!$L$6:$L$160,A14))</f>
        <v>4</v>
      </c>
      <c r="D14" s="28" t="n">
        <f aca="false">SUM($B$6:B14)</f>
        <v>28</v>
      </c>
      <c r="E14" s="28" t="n">
        <f aca="false">IF(A14&gt;AsOf,"",SUM($C$6:C14))</f>
        <v>24</v>
      </c>
      <c r="F14" s="41" t="n">
        <f aca="false">IF(A14&gt;AsOf,"",E14-D14)</f>
        <v>-4</v>
      </c>
    </row>
    <row r="15" customFormat="false" ht="15" hidden="false" customHeight="false" outlineLevel="0" collapsed="false">
      <c r="A15" s="33" t="n">
        <v>46325</v>
      </c>
      <c r="B15" s="28" t="n">
        <f aca="false">COUNTIF(Device_Tracker!$G$6:$G$160,A15)</f>
        <v>4</v>
      </c>
      <c r="C15" s="28" t="n">
        <f aca="false">IF(A15&gt;AsOf,0,COUNTIF(Device_Tracker!$L$6:$L$160,A15))</f>
        <v>2</v>
      </c>
      <c r="D15" s="28" t="n">
        <f aca="false">SUM($B$6:B15)</f>
        <v>32</v>
      </c>
      <c r="E15" s="28" t="n">
        <f aca="false">IF(A15&gt;AsOf,"",SUM($C$6:C15))</f>
        <v>26</v>
      </c>
      <c r="F15" s="41" t="n">
        <f aca="false">IF(A15&gt;AsOf,"",E15-D15)</f>
        <v>-6</v>
      </c>
    </row>
    <row r="16" customFormat="false" ht="15" hidden="false" customHeight="false" outlineLevel="0" collapsed="false">
      <c r="A16" s="33" t="n">
        <v>46328</v>
      </c>
      <c r="B16" s="28" t="n">
        <f aca="false">COUNTIF(Device_Tracker!$G$6:$G$160,A16)</f>
        <v>4</v>
      </c>
      <c r="C16" s="28" t="n">
        <f aca="false">IF(A16&gt;AsOf,0,COUNTIF(Device_Tracker!$L$6:$L$160,A16))</f>
        <v>0</v>
      </c>
      <c r="D16" s="28" t="n">
        <f aca="false">SUM($B$6:B16)</f>
        <v>36</v>
      </c>
      <c r="E16" s="28" t="str">
        <f aca="false">IF(A16&gt;AsOf,"",SUM($C$6:C16))</f>
        <v/>
      </c>
      <c r="F16" s="41" t="str">
        <f aca="false">IF(A16&gt;AsOf,"",E16-D16)</f>
        <v/>
      </c>
    </row>
    <row r="17" customFormat="false" ht="15" hidden="false" customHeight="false" outlineLevel="0" collapsed="false">
      <c r="A17" s="33" t="n">
        <v>46329</v>
      </c>
      <c r="B17" s="28" t="n">
        <f aca="false">COUNTIF(Device_Tracker!$G$6:$G$160,A17)</f>
        <v>4</v>
      </c>
      <c r="C17" s="28" t="n">
        <f aca="false">IF(A17&gt;AsOf,0,COUNTIF(Device_Tracker!$L$6:$L$160,A17))</f>
        <v>0</v>
      </c>
      <c r="D17" s="28" t="n">
        <f aca="false">SUM($B$6:B17)</f>
        <v>40</v>
      </c>
      <c r="E17" s="28" t="str">
        <f aca="false">IF(A17&gt;AsOf,"",SUM($C$6:C17))</f>
        <v/>
      </c>
      <c r="F17" s="41" t="str">
        <f aca="false">IF(A17&gt;AsOf,"",E17-D17)</f>
        <v/>
      </c>
    </row>
    <row r="18" customFormat="false" ht="15" hidden="false" customHeight="false" outlineLevel="0" collapsed="false">
      <c r="A18" s="33" t="n">
        <v>46330</v>
      </c>
      <c r="B18" s="28" t="n">
        <f aca="false">COUNTIF(Device_Tracker!$G$6:$G$160,A18)</f>
        <v>4</v>
      </c>
      <c r="C18" s="28" t="n">
        <f aca="false">IF(A18&gt;AsOf,0,COUNTIF(Device_Tracker!$L$6:$L$160,A18))</f>
        <v>0</v>
      </c>
      <c r="D18" s="28" t="n">
        <f aca="false">SUM($B$6:B18)</f>
        <v>44</v>
      </c>
      <c r="E18" s="28" t="str">
        <f aca="false">IF(A18&gt;AsOf,"",SUM($C$6:C18))</f>
        <v/>
      </c>
      <c r="F18" s="41" t="str">
        <f aca="false">IF(A18&gt;AsOf,"",E18-D18)</f>
        <v/>
      </c>
    </row>
    <row r="19" customFormat="false" ht="15" hidden="false" customHeight="false" outlineLevel="0" collapsed="false">
      <c r="A19" s="33" t="n">
        <v>46331</v>
      </c>
      <c r="B19" s="28" t="n">
        <f aca="false">COUNTIF(Device_Tracker!$G$6:$G$160,A19)</f>
        <v>4</v>
      </c>
      <c r="C19" s="28" t="n">
        <f aca="false">IF(A19&gt;AsOf,0,COUNTIF(Device_Tracker!$L$6:$L$160,A19))</f>
        <v>0</v>
      </c>
      <c r="D19" s="28" t="n">
        <f aca="false">SUM($B$6:B19)</f>
        <v>48</v>
      </c>
      <c r="E19" s="28" t="str">
        <f aca="false">IF(A19&gt;AsOf,"",SUM($C$6:C19))</f>
        <v/>
      </c>
      <c r="F19" s="41" t="str">
        <f aca="false">IF(A19&gt;AsOf,"",E19-D19)</f>
        <v/>
      </c>
    </row>
    <row r="20" customFormat="false" ht="15" hidden="false" customHeight="false" outlineLevel="0" collapsed="false">
      <c r="A20" s="33" t="n">
        <v>46332</v>
      </c>
      <c r="B20" s="28" t="n">
        <f aca="false">COUNTIF(Device_Tracker!$G$6:$G$160,A20)</f>
        <v>4</v>
      </c>
      <c r="C20" s="28" t="n">
        <f aca="false">IF(A20&gt;AsOf,0,COUNTIF(Device_Tracker!$L$6:$L$160,A20))</f>
        <v>0</v>
      </c>
      <c r="D20" s="28" t="n">
        <f aca="false">SUM($B$6:B20)</f>
        <v>52</v>
      </c>
      <c r="E20" s="28" t="str">
        <f aca="false">IF(A20&gt;AsOf,"",SUM($C$6:C20))</f>
        <v/>
      </c>
      <c r="F20" s="41" t="str">
        <f aca="false">IF(A20&gt;AsOf,"",E20-D20)</f>
        <v/>
      </c>
    </row>
    <row r="21" customFormat="false" ht="15" hidden="false" customHeight="false" outlineLevel="0" collapsed="false">
      <c r="A21" s="33" t="n">
        <v>46335</v>
      </c>
      <c r="B21" s="28" t="n">
        <f aca="false">COUNTIF(Device_Tracker!$G$6:$G$160,A21)</f>
        <v>5</v>
      </c>
      <c r="C21" s="28" t="n">
        <f aca="false">IF(A21&gt;AsOf,0,COUNTIF(Device_Tracker!$L$6:$L$160,A21))</f>
        <v>0</v>
      </c>
      <c r="D21" s="28" t="n">
        <f aca="false">SUM($B$6:B21)</f>
        <v>57</v>
      </c>
      <c r="E21" s="28" t="str">
        <f aca="false">IF(A21&gt;AsOf,"",SUM($C$6:C21))</f>
        <v/>
      </c>
      <c r="F21" s="41" t="str">
        <f aca="false">IF(A21&gt;AsOf,"",E21-D21)</f>
        <v/>
      </c>
    </row>
    <row r="22" customFormat="false" ht="15" hidden="false" customHeight="false" outlineLevel="0" collapsed="false">
      <c r="A22" s="33" t="n">
        <v>46336</v>
      </c>
      <c r="B22" s="28" t="n">
        <f aca="false">COUNTIF(Device_Tracker!$G$6:$G$160,A22)</f>
        <v>5</v>
      </c>
      <c r="C22" s="28" t="n">
        <f aca="false">IF(A22&gt;AsOf,0,COUNTIF(Device_Tracker!$L$6:$L$160,A22))</f>
        <v>0</v>
      </c>
      <c r="D22" s="28" t="n">
        <f aca="false">SUM($B$6:B22)</f>
        <v>62</v>
      </c>
      <c r="E22" s="28" t="str">
        <f aca="false">IF(A22&gt;AsOf,"",SUM($C$6:C22))</f>
        <v/>
      </c>
      <c r="F22" s="41" t="str">
        <f aca="false">IF(A22&gt;AsOf,"",E22-D22)</f>
        <v/>
      </c>
    </row>
    <row r="23" customFormat="false" ht="15" hidden="false" customHeight="false" outlineLevel="0" collapsed="false">
      <c r="A23" s="33" t="n">
        <v>46337</v>
      </c>
      <c r="B23" s="28" t="n">
        <f aca="false">COUNTIF(Device_Tracker!$G$6:$G$160,A23)</f>
        <v>5</v>
      </c>
      <c r="C23" s="28" t="n">
        <f aca="false">IF(A23&gt;AsOf,0,COUNTIF(Device_Tracker!$L$6:$L$160,A23))</f>
        <v>0</v>
      </c>
      <c r="D23" s="28" t="n">
        <f aca="false">SUM($B$6:B23)</f>
        <v>67</v>
      </c>
      <c r="E23" s="28" t="str">
        <f aca="false">IF(A23&gt;AsOf,"",SUM($C$6:C23))</f>
        <v/>
      </c>
      <c r="F23" s="41" t="str">
        <f aca="false">IF(A23&gt;AsOf,"",E23-D23)</f>
        <v/>
      </c>
    </row>
    <row r="24" customFormat="false" ht="15" hidden="false" customHeight="false" outlineLevel="0" collapsed="false">
      <c r="A24" s="33" t="n">
        <v>46338</v>
      </c>
      <c r="B24" s="28" t="n">
        <f aca="false">COUNTIF(Device_Tracker!$G$6:$G$160,A24)</f>
        <v>5</v>
      </c>
      <c r="C24" s="28" t="n">
        <f aca="false">IF(A24&gt;AsOf,0,COUNTIF(Device_Tracker!$L$6:$L$160,A24))</f>
        <v>0</v>
      </c>
      <c r="D24" s="28" t="n">
        <f aca="false">SUM($B$6:B24)</f>
        <v>72</v>
      </c>
      <c r="E24" s="28" t="str">
        <f aca="false">IF(A24&gt;AsOf,"",SUM($C$6:C24))</f>
        <v/>
      </c>
      <c r="F24" s="41" t="str">
        <f aca="false">IF(A24&gt;AsOf,"",E24-D24)</f>
        <v/>
      </c>
    </row>
    <row r="25" customFormat="false" ht="15" hidden="false" customHeight="false" outlineLevel="0" collapsed="false">
      <c r="A25" s="33" t="n">
        <v>46339</v>
      </c>
      <c r="B25" s="28" t="n">
        <f aca="false">COUNTIF(Device_Tracker!$G$6:$G$160,A25)</f>
        <v>4</v>
      </c>
      <c r="C25" s="28" t="n">
        <f aca="false">IF(A25&gt;AsOf,0,COUNTIF(Device_Tracker!$L$6:$L$160,A25))</f>
        <v>0</v>
      </c>
      <c r="D25" s="28" t="n">
        <f aca="false">SUM($B$6:B25)</f>
        <v>76</v>
      </c>
      <c r="E25" s="28" t="str">
        <f aca="false">IF(A25&gt;AsOf,"",SUM($C$6:C25))</f>
        <v/>
      </c>
      <c r="F25" s="41" t="str">
        <f aca="false">IF(A25&gt;AsOf,"",E25-D25)</f>
        <v/>
      </c>
    </row>
    <row r="26" customFormat="false" ht="15" hidden="false" customHeight="false" outlineLevel="0" collapsed="false">
      <c r="A26" s="33" t="n">
        <v>46342</v>
      </c>
      <c r="B26" s="28" t="n">
        <f aca="false">COUNTIF(Device_Tracker!$G$6:$G$160,A26)</f>
        <v>4</v>
      </c>
      <c r="C26" s="28" t="n">
        <f aca="false">IF(A26&gt;AsOf,0,COUNTIF(Device_Tracker!$L$6:$L$160,A26))</f>
        <v>0</v>
      </c>
      <c r="D26" s="28" t="n">
        <f aca="false">SUM($B$6:B26)</f>
        <v>80</v>
      </c>
      <c r="E26" s="28" t="str">
        <f aca="false">IF(A26&gt;AsOf,"",SUM($C$6:C26))</f>
        <v/>
      </c>
      <c r="F26" s="41" t="str">
        <f aca="false">IF(A26&gt;AsOf,"",E26-D26)</f>
        <v/>
      </c>
    </row>
    <row r="27" customFormat="false" ht="15" hidden="false" customHeight="false" outlineLevel="0" collapsed="false">
      <c r="A27" s="33" t="n">
        <v>46343</v>
      </c>
      <c r="B27" s="28" t="n">
        <f aca="false">COUNTIF(Device_Tracker!$G$6:$G$160,A27)</f>
        <v>4</v>
      </c>
      <c r="C27" s="28" t="n">
        <f aca="false">IF(A27&gt;AsOf,0,COUNTIF(Device_Tracker!$L$6:$L$160,A27))</f>
        <v>0</v>
      </c>
      <c r="D27" s="28" t="n">
        <f aca="false">SUM($B$6:B27)</f>
        <v>84</v>
      </c>
      <c r="E27" s="28" t="str">
        <f aca="false">IF(A27&gt;AsOf,"",SUM($C$6:C27))</f>
        <v/>
      </c>
      <c r="F27" s="41" t="str">
        <f aca="false">IF(A27&gt;AsOf,"",E27-D27)</f>
        <v/>
      </c>
    </row>
    <row r="28" customFormat="false" ht="15" hidden="false" customHeight="false" outlineLevel="0" collapsed="false">
      <c r="A28" s="33" t="n">
        <v>46344</v>
      </c>
      <c r="B28" s="28" t="n">
        <f aca="false">COUNTIF(Device_Tracker!$G$6:$G$160,A28)</f>
        <v>4</v>
      </c>
      <c r="C28" s="28" t="n">
        <f aca="false">IF(A28&gt;AsOf,0,COUNTIF(Device_Tracker!$L$6:$L$160,A28))</f>
        <v>0</v>
      </c>
      <c r="D28" s="28" t="n">
        <f aca="false">SUM($B$6:B28)</f>
        <v>88</v>
      </c>
      <c r="E28" s="28" t="str">
        <f aca="false">IF(A28&gt;AsOf,"",SUM($C$6:C28))</f>
        <v/>
      </c>
      <c r="F28" s="41" t="str">
        <f aca="false">IF(A28&gt;AsOf,"",E28-D28)</f>
        <v/>
      </c>
    </row>
    <row r="29" customFormat="false" ht="15" hidden="false" customHeight="false" outlineLevel="0" collapsed="false">
      <c r="A29" s="33" t="n">
        <v>46345</v>
      </c>
      <c r="B29" s="28" t="n">
        <f aca="false">COUNTIF(Device_Tracker!$G$6:$G$160,A29)</f>
        <v>4</v>
      </c>
      <c r="C29" s="28" t="n">
        <f aca="false">IF(A29&gt;AsOf,0,COUNTIF(Device_Tracker!$L$6:$L$160,A29))</f>
        <v>0</v>
      </c>
      <c r="D29" s="28" t="n">
        <f aca="false">SUM($B$6:B29)</f>
        <v>92</v>
      </c>
      <c r="E29" s="28" t="str">
        <f aca="false">IF(A29&gt;AsOf,"",SUM($C$6:C29))</f>
        <v/>
      </c>
      <c r="F29" s="41" t="str">
        <f aca="false">IF(A29&gt;AsOf,"",E29-D29)</f>
        <v/>
      </c>
    </row>
    <row r="30" customFormat="false" ht="15" hidden="false" customHeight="false" outlineLevel="0" collapsed="false">
      <c r="A30" s="33" t="n">
        <v>46346</v>
      </c>
      <c r="B30" s="28" t="n">
        <f aca="false">COUNTIF(Device_Tracker!$G$6:$G$160,A30)</f>
        <v>4</v>
      </c>
      <c r="C30" s="28" t="n">
        <f aca="false">IF(A30&gt;AsOf,0,COUNTIF(Device_Tracker!$L$6:$L$160,A30))</f>
        <v>0</v>
      </c>
      <c r="D30" s="28" t="n">
        <f aca="false">SUM($B$6:B30)</f>
        <v>96</v>
      </c>
      <c r="E30" s="28" t="str">
        <f aca="false">IF(A30&gt;AsOf,"",SUM($C$6:C30))</f>
        <v/>
      </c>
      <c r="F30" s="41" t="str">
        <f aca="false">IF(A30&gt;AsOf,"",E30-D30)</f>
        <v/>
      </c>
    </row>
  </sheetData>
  <conditionalFormatting sqref="A6:F30">
    <cfRule type="expression" priority="2" aboveAverage="0" equalAverage="0" bottom="0" percent="0" rank="0" text="" dxfId="11">
      <formula>$A6=$H$3</formula>
    </cfRule>
  </conditionalFormatting>
  <conditionalFormatting sqref="F6:F30">
    <cfRule type="cellIs" priority="3" operator="lessThan" aboveAverage="0" equalAverage="0" bottom="0" percent="0" rank="0" text="" dxfId="8">
      <formula>0</formula>
    </cfRule>
  </conditionalFormatting>
  <printOptions headings="false" gridLines="false" gridLinesSet="true" horizontalCentered="true" verticalCentered="false"/>
  <pageMargins left="0.4" right="0.4" top="0.5" bottom="0.5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2A7F8E"/>
    <pageSetUpPr fitToPage="true"/>
  </sheetPr>
  <dimension ref="A1:F11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8"/>
    <col collapsed="false" customWidth="true" hidden="false" outlineLevel="0" max="2" min="2" style="0" width="52"/>
    <col collapsed="false" customWidth="true" hidden="false" outlineLevel="0" max="3" min="3" style="0" width="20"/>
    <col collapsed="false" customWidth="true" hidden="false" outlineLevel="0" max="4" min="4" style="0" width="14"/>
    <col collapsed="false" customWidth="true" hidden="false" outlineLevel="0" max="5" min="5" style="0" width="20"/>
    <col collapsed="false" customWidth="true" hidden="false" outlineLevel="0" max="6" min="6" style="0" width="30"/>
  </cols>
  <sheetData>
    <row r="1" customFormat="false" ht="19.7" hidden="false" customHeight="false" outlineLevel="0" collapsed="false">
      <c r="A1" s="9" t="s">
        <v>558</v>
      </c>
    </row>
    <row r="2" customFormat="false" ht="15" hidden="false" customHeight="false" outlineLevel="0" collapsed="false">
      <c r="A2" s="2" t="s">
        <v>559</v>
      </c>
    </row>
    <row r="5" customFormat="false" ht="30" hidden="false" customHeight="true" outlineLevel="0" collapsed="false">
      <c r="A5" s="25" t="s">
        <v>560</v>
      </c>
      <c r="B5" s="25" t="s">
        <v>561</v>
      </c>
      <c r="C5" s="25" t="s">
        <v>562</v>
      </c>
      <c r="D5" s="25" t="s">
        <v>563</v>
      </c>
      <c r="E5" s="25" t="s">
        <v>520</v>
      </c>
      <c r="F5" s="25" t="s">
        <v>564</v>
      </c>
    </row>
    <row r="6" customFormat="false" ht="31.5" hidden="false" customHeight="true" outlineLevel="0" collapsed="false">
      <c r="A6" s="7" t="s">
        <v>565</v>
      </c>
      <c r="B6" s="7" t="s">
        <v>566</v>
      </c>
      <c r="C6" s="7" t="s">
        <v>567</v>
      </c>
      <c r="D6" s="22" t="s">
        <v>568</v>
      </c>
      <c r="E6" s="22" t="s">
        <v>535</v>
      </c>
      <c r="F6" s="7" t="s">
        <v>569</v>
      </c>
    </row>
    <row r="7" customFormat="false" ht="31.5" hidden="false" customHeight="true" outlineLevel="0" collapsed="false">
      <c r="A7" s="7" t="s">
        <v>570</v>
      </c>
      <c r="B7" s="7" t="s">
        <v>571</v>
      </c>
      <c r="C7" s="7" t="s">
        <v>572</v>
      </c>
      <c r="D7" s="22" t="s">
        <v>573</v>
      </c>
      <c r="E7" s="22" t="s">
        <v>535</v>
      </c>
      <c r="F7" s="7" t="s">
        <v>574</v>
      </c>
    </row>
    <row r="8" customFormat="false" ht="31.5" hidden="false" customHeight="true" outlineLevel="0" collapsed="false">
      <c r="A8" s="7" t="s">
        <v>575</v>
      </c>
      <c r="B8" s="7" t="s">
        <v>576</v>
      </c>
      <c r="C8" s="7" t="s">
        <v>577</v>
      </c>
      <c r="D8" s="22" t="s">
        <v>578</v>
      </c>
      <c r="E8" s="22" t="s">
        <v>548</v>
      </c>
      <c r="F8" s="7" t="s">
        <v>579</v>
      </c>
    </row>
    <row r="9" customFormat="false" ht="31.5" hidden="false" customHeight="true" outlineLevel="0" collapsed="false">
      <c r="A9" s="7" t="s">
        <v>580</v>
      </c>
      <c r="B9" s="7" t="s">
        <v>581</v>
      </c>
      <c r="C9" s="7" t="s">
        <v>577</v>
      </c>
      <c r="D9" s="22" t="s">
        <v>582</v>
      </c>
      <c r="E9" s="22" t="s">
        <v>548</v>
      </c>
      <c r="F9" s="7" t="s">
        <v>583</v>
      </c>
    </row>
    <row r="10" customFormat="false" ht="31.5" hidden="false" customHeight="true" outlineLevel="0" collapsed="false">
      <c r="A10" s="7" t="s">
        <v>584</v>
      </c>
      <c r="B10" s="7" t="s">
        <v>585</v>
      </c>
      <c r="C10" s="7" t="s">
        <v>572</v>
      </c>
      <c r="D10" s="22" t="s">
        <v>586</v>
      </c>
      <c r="E10" s="22" t="s">
        <v>535</v>
      </c>
      <c r="F10" s="7" t="s">
        <v>587</v>
      </c>
    </row>
    <row r="11" customFormat="false" ht="31.5" hidden="false" customHeight="true" outlineLevel="0" collapsed="false">
      <c r="A11" s="7" t="s">
        <v>588</v>
      </c>
      <c r="B11" s="7" t="s">
        <v>589</v>
      </c>
      <c r="C11" s="7" t="s">
        <v>590</v>
      </c>
      <c r="D11" s="22" t="s">
        <v>568</v>
      </c>
      <c r="E11" s="22" t="s">
        <v>535</v>
      </c>
      <c r="F11" s="7" t="s">
        <v>591</v>
      </c>
    </row>
  </sheetData>
  <printOptions headings="false" gridLines="false" gridLinesSet="true" horizontalCentered="true" verticalCentered="false"/>
  <pageMargins left="0.4" right="0.4" top="0.5" bottom="0.5" header="0.511811023622047" footer="0.511811023622047"/>
  <pageSetup paperSize="1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C9D3DF"/>
    <pageSetUpPr fitToPage="true"/>
  </sheetPr>
  <dimension ref="A1:H10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8" min="1" style="0" width="20"/>
  </cols>
  <sheetData>
    <row r="1" customFormat="false" ht="19.7" hidden="false" customHeight="false" outlineLevel="0" collapsed="false">
      <c r="A1" s="9" t="s">
        <v>36</v>
      </c>
    </row>
    <row r="2" customFormat="false" ht="15" hidden="false" customHeight="false" outlineLevel="0" collapsed="false">
      <c r="A2" s="2" t="s">
        <v>592</v>
      </c>
    </row>
    <row r="4" customFormat="false" ht="30" hidden="false" customHeight="true" outlineLevel="0" collapsed="false">
      <c r="A4" s="25" t="s">
        <v>593</v>
      </c>
      <c r="B4" s="25" t="s">
        <v>81</v>
      </c>
      <c r="C4" s="25" t="s">
        <v>594</v>
      </c>
      <c r="D4" s="25" t="s">
        <v>68</v>
      </c>
      <c r="E4" s="25" t="s">
        <v>595</v>
      </c>
      <c r="F4" s="25" t="s">
        <v>596</v>
      </c>
      <c r="G4" s="25" t="s">
        <v>93</v>
      </c>
      <c r="H4" s="25" t="s">
        <v>597</v>
      </c>
    </row>
    <row r="5" customFormat="false" ht="15" hidden="false" customHeight="false" outlineLevel="0" collapsed="false">
      <c r="A5" s="31" t="s">
        <v>284</v>
      </c>
      <c r="B5" s="31" t="s">
        <v>537</v>
      </c>
      <c r="C5" s="31" t="s">
        <v>543</v>
      </c>
      <c r="D5" s="31" t="s">
        <v>111</v>
      </c>
      <c r="E5" s="31" t="s">
        <v>113</v>
      </c>
      <c r="F5" s="31" t="s">
        <v>541</v>
      </c>
      <c r="G5" s="31" t="s">
        <v>110</v>
      </c>
      <c r="H5" s="31" t="s">
        <v>529</v>
      </c>
    </row>
    <row r="6" customFormat="false" ht="15" hidden="false" customHeight="false" outlineLevel="0" collapsed="false">
      <c r="A6" s="31" t="s">
        <v>251</v>
      </c>
      <c r="B6" s="31" t="s">
        <v>532</v>
      </c>
      <c r="C6" s="31" t="s">
        <v>538</v>
      </c>
      <c r="D6" s="31" t="s">
        <v>164</v>
      </c>
      <c r="E6" s="31" t="s">
        <v>118</v>
      </c>
      <c r="F6" s="31" t="s">
        <v>530</v>
      </c>
      <c r="G6" s="31" t="s">
        <v>142</v>
      </c>
      <c r="H6" s="31" t="s">
        <v>535</v>
      </c>
    </row>
    <row r="7" customFormat="false" ht="15" hidden="false" customHeight="false" outlineLevel="0" collapsed="false">
      <c r="A7" s="31" t="s">
        <v>245</v>
      </c>
      <c r="B7" s="31" t="s">
        <v>526</v>
      </c>
      <c r="C7" s="31" t="s">
        <v>527</v>
      </c>
      <c r="D7" s="31" t="s">
        <v>333</v>
      </c>
      <c r="E7" s="31"/>
      <c r="F7" s="31"/>
      <c r="G7" s="31" t="s">
        <v>163</v>
      </c>
      <c r="H7" s="31" t="s">
        <v>548</v>
      </c>
    </row>
    <row r="8" customFormat="false" ht="15" hidden="false" customHeight="false" outlineLevel="0" collapsed="false">
      <c r="A8" s="31" t="s">
        <v>239</v>
      </c>
      <c r="B8" s="31"/>
      <c r="C8" s="31" t="s">
        <v>546</v>
      </c>
      <c r="D8" s="31"/>
      <c r="E8" s="31"/>
      <c r="F8" s="31"/>
      <c r="G8" s="31" t="s">
        <v>332</v>
      </c>
      <c r="H8" s="31" t="s">
        <v>540</v>
      </c>
    </row>
    <row r="9" customFormat="false" ht="15" hidden="false" customHeight="false" outlineLevel="0" collapsed="false">
      <c r="A9" s="31" t="s">
        <v>72</v>
      </c>
      <c r="B9" s="31"/>
      <c r="C9" s="31" t="s">
        <v>533</v>
      </c>
      <c r="D9" s="31"/>
      <c r="E9" s="31"/>
      <c r="F9" s="31"/>
      <c r="G9" s="31" t="s">
        <v>436</v>
      </c>
      <c r="H9" s="31" t="s">
        <v>598</v>
      </c>
    </row>
    <row r="10" customFormat="false" ht="15" hidden="false" customHeight="false" outlineLevel="0" collapsed="false">
      <c r="A10" s="31" t="s">
        <v>84</v>
      </c>
      <c r="B10" s="31"/>
      <c r="C10" s="31"/>
      <c r="D10" s="31"/>
      <c r="E10" s="31"/>
      <c r="F10" s="31"/>
      <c r="G10" s="31"/>
      <c r="H10" s="31" t="s">
        <v>599</v>
      </c>
    </row>
  </sheetData>
  <printOptions headings="false" gridLines="false" gridLinesSet="true" horizontalCentered="true" verticalCentered="false"/>
  <pageMargins left="0.4" right="0.4" top="0.5" bottom="0.5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2026-10-01T16:59:02Z</dcterms:created>
  <dc:creator>openpyxl</dc:creator>
  <dc:description/>
  <dc:language>en-US</dc:language>
  <cp:lastModifiedBy/>
  <dcterms:modified xsi:type="dcterms:W3CDTF">2026-10-01T12:59:04Z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